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ctuariesindia.sharepoint.com/sites/Exams/Shared Documents/Actuarial Examination/Year 2025_November Exam/Note/New/CP2A/"/>
    </mc:Choice>
  </mc:AlternateContent>
  <xr:revisionPtr revIDLastSave="0" documentId="10_ncr:8000_{CD6500FD-6CE5-4A88-B79E-063323C5EA73}" xr6:coauthVersionLast="47" xr6:coauthVersionMax="47" xr10:uidLastSave="{00000000-0000-0000-0000-000000000000}"/>
  <bookViews>
    <workbookView xWindow="-110" yWindow="-110" windowWidth="19420" windowHeight="10300" tabRatio="705" xr2:uid="{0D59D1DC-6E79-4A7B-A513-3DF1622C9C51}"/>
  </bookViews>
  <sheets>
    <sheet name="Audit_Trail" sheetId="12" r:id="rId1"/>
    <sheet name="Data" sheetId="1" r:id="rId2"/>
    <sheet name="Data_Checks" sheetId="2" r:id="rId3"/>
    <sheet name="Data_Revised" sheetId="3" r:id="rId4"/>
    <sheet name="Parameters" sheetId="4" r:id="rId5"/>
    <sheet name="Proj_Base" sheetId="6" r:id="rId6"/>
    <sheet name="Proj_Alt" sheetId="8" r:id="rId7"/>
    <sheet name="Chart" sheetId="10" r:id="rId8"/>
  </sheets>
  <definedNames>
    <definedName name="_xlnm._FilterDatabase" localSheetId="7" hidden="1">Chart!$B$3:$D$13</definedName>
    <definedName name="_xlnm._FilterDatabase" localSheetId="1" hidden="1">Data!$B$3:$J$123</definedName>
    <definedName name="_xlnm._FilterDatabase" localSheetId="2" hidden="1">Data_Checks!$B$3:$AA$3</definedName>
    <definedName name="_xlnm._FilterDatabase" localSheetId="3" hidden="1">Data_Revised!$B$3:$I$123</definedName>
    <definedName name="_xlnm._FilterDatabase" localSheetId="4" hidden="1">Parameters!#REF!</definedName>
    <definedName name="_xlnm._FilterDatabase" localSheetId="6" hidden="1">Proj_Alt!$B$3:$AR$123</definedName>
    <definedName name="_xlnm._FilterDatabase" localSheetId="5" hidden="1">Proj_Base!$B$3:$I$123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8" i="3" l="1"/>
  <c r="H123" i="3"/>
  <c r="Q123" i="3" s="1"/>
  <c r="E113" i="3"/>
  <c r="N113" i="3" s="1"/>
  <c r="G107" i="3"/>
  <c r="P107" i="3" s="1"/>
  <c r="E99" i="3"/>
  <c r="N99" i="3" s="1"/>
  <c r="D99" i="3"/>
  <c r="M99" i="3" s="1"/>
  <c r="C94" i="3"/>
  <c r="L94" i="3" s="1"/>
  <c r="C89" i="3"/>
  <c r="L89" i="3" s="1"/>
  <c r="D84" i="3"/>
  <c r="M84" i="3" s="1"/>
  <c r="H83" i="3"/>
  <c r="Q83" i="3" s="1"/>
  <c r="E75" i="3"/>
  <c r="N75" i="3" s="1"/>
  <c r="D75" i="3"/>
  <c r="M75" i="3" s="1"/>
  <c r="H70" i="3"/>
  <c r="Q70" i="3" s="1"/>
  <c r="F67" i="3"/>
  <c r="O67" i="3" s="1"/>
  <c r="E63" i="3"/>
  <c r="N63" i="3" s="1"/>
  <c r="D63" i="3"/>
  <c r="M63" i="3" s="1"/>
  <c r="G61" i="3"/>
  <c r="P61" i="3" s="1"/>
  <c r="F56" i="3"/>
  <c r="O56" i="3" s="1"/>
  <c r="D56" i="3"/>
  <c r="M56" i="3" s="1"/>
  <c r="C56" i="3"/>
  <c r="L56" i="3" s="1"/>
  <c r="C53" i="3"/>
  <c r="L53" i="3" s="1"/>
  <c r="F49" i="3"/>
  <c r="O49" i="3" s="1"/>
  <c r="G43" i="3"/>
  <c r="P43" i="3" s="1"/>
  <c r="F43" i="3"/>
  <c r="O43" i="3" s="1"/>
  <c r="E43" i="3"/>
  <c r="N43" i="3" s="1"/>
  <c r="C41" i="3"/>
  <c r="L41" i="3" s="1"/>
  <c r="G37" i="3"/>
  <c r="P37" i="3" s="1"/>
  <c r="C36" i="3"/>
  <c r="L36" i="3" s="1"/>
  <c r="G34" i="3"/>
  <c r="P34" i="3" s="1"/>
  <c r="D32" i="3"/>
  <c r="M32" i="3" s="1"/>
  <c r="C32" i="3"/>
  <c r="L32" i="3" s="1"/>
  <c r="C23" i="3"/>
  <c r="L23" i="3" s="1"/>
  <c r="G20" i="3"/>
  <c r="P20" i="3" s="1"/>
  <c r="F20" i="3"/>
  <c r="O20" i="3" s="1"/>
  <c r="H8" i="3"/>
  <c r="Q8" i="3" s="1"/>
  <c r="G8" i="3"/>
  <c r="P8" i="3" s="1"/>
  <c r="Q123" i="2"/>
  <c r="O123" i="2"/>
  <c r="N123" i="2"/>
  <c r="L122" i="2"/>
  <c r="M121" i="2"/>
  <c r="N120" i="2"/>
  <c r="L120" i="2"/>
  <c r="P118" i="2"/>
  <c r="N118" i="2"/>
  <c r="P116" i="2"/>
  <c r="R114" i="2"/>
  <c r="Q114" i="2"/>
  <c r="P114" i="2"/>
  <c r="L113" i="2"/>
  <c r="M112" i="2"/>
  <c r="N111" i="2"/>
  <c r="P109" i="2"/>
  <c r="L108" i="2"/>
  <c r="Q107" i="2"/>
  <c r="N105" i="2"/>
  <c r="O104" i="2"/>
  <c r="Q102" i="2"/>
  <c r="N101" i="2"/>
  <c r="L101" i="2"/>
  <c r="R100" i="2"/>
  <c r="P97" i="2"/>
  <c r="Q96" i="2"/>
  <c r="R95" i="2"/>
  <c r="N94" i="2"/>
  <c r="M94" i="2"/>
  <c r="O92" i="2"/>
  <c r="N92" i="2"/>
  <c r="M92" i="2"/>
  <c r="Q90" i="2"/>
  <c r="L89" i="2"/>
  <c r="P87" i="2"/>
  <c r="O87" i="2"/>
  <c r="P85" i="2"/>
  <c r="R83" i="2"/>
  <c r="L83" i="2"/>
  <c r="M82" i="2"/>
  <c r="Q80" i="2"/>
  <c r="O80" i="2"/>
  <c r="L79" i="2"/>
  <c r="P78" i="2"/>
  <c r="L77" i="2"/>
  <c r="P73" i="2"/>
  <c r="Q72" i="2"/>
  <c r="P72" i="2"/>
  <c r="O72" i="2"/>
  <c r="O68" i="2"/>
  <c r="M67" i="2"/>
  <c r="Q66" i="2"/>
  <c r="P66" i="2"/>
  <c r="N63" i="2"/>
  <c r="O62" i="2"/>
  <c r="N62" i="2"/>
  <c r="N61" i="2"/>
  <c r="M57" i="2"/>
  <c r="L57" i="2"/>
  <c r="P56" i="2"/>
  <c r="O56" i="2"/>
  <c r="P54" i="2"/>
  <c r="L53" i="2"/>
  <c r="M52" i="2"/>
  <c r="M51" i="2"/>
  <c r="P49" i="2"/>
  <c r="N48" i="2"/>
  <c r="M48" i="2"/>
  <c r="M46" i="2"/>
  <c r="L46" i="2"/>
  <c r="Q44" i="2"/>
  <c r="N44" i="2"/>
  <c r="M44" i="2"/>
  <c r="Q42" i="2"/>
  <c r="Q40" i="2"/>
  <c r="M40" i="2"/>
  <c r="L40" i="2"/>
  <c r="N39" i="2"/>
  <c r="O36" i="2"/>
  <c r="N36" i="2"/>
  <c r="M34" i="2"/>
  <c r="M33" i="2"/>
  <c r="Q32" i="2"/>
  <c r="O32" i="2"/>
  <c r="N32" i="2"/>
  <c r="P30" i="2"/>
  <c r="O29" i="2"/>
  <c r="L29" i="2"/>
  <c r="R28" i="2"/>
  <c r="M27" i="2"/>
  <c r="N26" i="2"/>
  <c r="L26" i="2"/>
  <c r="Q23" i="2"/>
  <c r="O23" i="2"/>
  <c r="N23" i="2"/>
  <c r="L22" i="2"/>
  <c r="M21" i="2"/>
  <c r="R20" i="2"/>
  <c r="Q20" i="2"/>
  <c r="Q18" i="2"/>
  <c r="P18" i="2"/>
  <c r="O18" i="2"/>
  <c r="Q16" i="2"/>
  <c r="P16" i="2"/>
  <c r="O16" i="2"/>
  <c r="P12" i="2"/>
  <c r="N12" i="2"/>
  <c r="Q10" i="2"/>
  <c r="O10" i="2"/>
  <c r="M10" i="2"/>
  <c r="N8" i="2"/>
  <c r="M8" i="2"/>
  <c r="O6" i="2"/>
  <c r="N6" i="2"/>
  <c r="M6" i="2"/>
  <c r="E113" i="2"/>
  <c r="N113" i="2" s="1"/>
  <c r="F18" i="2"/>
  <c r="I123" i="2"/>
  <c r="R123" i="2" s="1"/>
  <c r="H123" i="2"/>
  <c r="G123" i="2"/>
  <c r="F123" i="2"/>
  <c r="F123" i="3" s="1"/>
  <c r="O123" i="3" s="1"/>
  <c r="E123" i="2"/>
  <c r="E123" i="3" s="1"/>
  <c r="N123" i="3" s="1"/>
  <c r="D123" i="2"/>
  <c r="C123" i="2"/>
  <c r="I122" i="2"/>
  <c r="R122" i="2" s="1"/>
  <c r="H122" i="2"/>
  <c r="G122" i="2"/>
  <c r="F122" i="2"/>
  <c r="E122" i="2"/>
  <c r="D122" i="2"/>
  <c r="C122" i="2"/>
  <c r="C122" i="3" s="1"/>
  <c r="L122" i="3" s="1"/>
  <c r="I121" i="2"/>
  <c r="R121" i="2" s="1"/>
  <c r="H121" i="2"/>
  <c r="Q121" i="2" s="1"/>
  <c r="G121" i="2"/>
  <c r="F121" i="2"/>
  <c r="F121" i="3" s="1"/>
  <c r="O121" i="3" s="1"/>
  <c r="E121" i="2"/>
  <c r="E121" i="3" s="1"/>
  <c r="N121" i="3" s="1"/>
  <c r="D121" i="2"/>
  <c r="D121" i="3" s="1"/>
  <c r="M121" i="3" s="1"/>
  <c r="C121" i="2"/>
  <c r="I120" i="2"/>
  <c r="R120" i="2" s="1"/>
  <c r="H120" i="2"/>
  <c r="G120" i="2"/>
  <c r="F120" i="2"/>
  <c r="E120" i="2"/>
  <c r="E120" i="3" s="1"/>
  <c r="N120" i="3" s="1"/>
  <c r="D120" i="2"/>
  <c r="C120" i="2"/>
  <c r="C120" i="3" s="1"/>
  <c r="L120" i="3" s="1"/>
  <c r="I119" i="2"/>
  <c r="R119" i="2" s="1"/>
  <c r="H119" i="2"/>
  <c r="G119" i="2"/>
  <c r="F119" i="2"/>
  <c r="E119" i="2"/>
  <c r="E119" i="3" s="1"/>
  <c r="N119" i="3" s="1"/>
  <c r="D119" i="2"/>
  <c r="C119" i="2"/>
  <c r="I118" i="2"/>
  <c r="R118" i="2" s="1"/>
  <c r="H118" i="2"/>
  <c r="H118" i="3" s="1"/>
  <c r="Q118" i="3" s="1"/>
  <c r="G118" i="2"/>
  <c r="G118" i="3" s="1"/>
  <c r="P118" i="3" s="1"/>
  <c r="F118" i="2"/>
  <c r="E118" i="2"/>
  <c r="E118" i="3" s="1"/>
  <c r="N118" i="3" s="1"/>
  <c r="D118" i="2"/>
  <c r="C118" i="2"/>
  <c r="I117" i="2"/>
  <c r="R117" i="2" s="1"/>
  <c r="H117" i="2"/>
  <c r="Q117" i="2" s="1"/>
  <c r="G117" i="2"/>
  <c r="F117" i="2"/>
  <c r="E117" i="2"/>
  <c r="D117" i="2"/>
  <c r="C117" i="2"/>
  <c r="I116" i="2"/>
  <c r="R116" i="2" s="1"/>
  <c r="H116" i="2"/>
  <c r="H116" i="3" s="1"/>
  <c r="Q116" i="3" s="1"/>
  <c r="G116" i="2"/>
  <c r="G116" i="3" s="1"/>
  <c r="P116" i="3" s="1"/>
  <c r="F116" i="2"/>
  <c r="E116" i="2"/>
  <c r="D116" i="2"/>
  <c r="C116" i="2"/>
  <c r="I115" i="2"/>
  <c r="R115" i="2" s="1"/>
  <c r="H115" i="2"/>
  <c r="G115" i="2"/>
  <c r="P115" i="2" s="1"/>
  <c r="F115" i="2"/>
  <c r="E115" i="2"/>
  <c r="D115" i="2"/>
  <c r="C115" i="2"/>
  <c r="I114" i="2"/>
  <c r="H114" i="2"/>
  <c r="H114" i="3" s="1"/>
  <c r="Q114" i="3" s="1"/>
  <c r="G114" i="2"/>
  <c r="G114" i="3" s="1"/>
  <c r="P114" i="3" s="1"/>
  <c r="F114" i="2"/>
  <c r="O114" i="2" s="1"/>
  <c r="E114" i="2"/>
  <c r="D114" i="2"/>
  <c r="C114" i="2"/>
  <c r="I113" i="2"/>
  <c r="R113" i="2" s="1"/>
  <c r="H113" i="2"/>
  <c r="G113" i="2"/>
  <c r="F113" i="2"/>
  <c r="D113" i="2"/>
  <c r="C113" i="2"/>
  <c r="C113" i="3" s="1"/>
  <c r="L113" i="3" s="1"/>
  <c r="I112" i="2"/>
  <c r="R112" i="2" s="1"/>
  <c r="H112" i="2"/>
  <c r="G112" i="2"/>
  <c r="G112" i="3" s="1"/>
  <c r="P112" i="3" s="1"/>
  <c r="F112" i="2"/>
  <c r="E112" i="2"/>
  <c r="D112" i="2"/>
  <c r="D112" i="3" s="1"/>
  <c r="M112" i="3" s="1"/>
  <c r="C112" i="2"/>
  <c r="C112" i="3" s="1"/>
  <c r="L112" i="3" s="1"/>
  <c r="I111" i="2"/>
  <c r="R111" i="2" s="1"/>
  <c r="H111" i="2"/>
  <c r="G111" i="2"/>
  <c r="F111" i="2"/>
  <c r="E111" i="2"/>
  <c r="E111" i="3" s="1"/>
  <c r="N111" i="3" s="1"/>
  <c r="D111" i="2"/>
  <c r="C111" i="2"/>
  <c r="I110" i="2"/>
  <c r="R110" i="2" s="1"/>
  <c r="H110" i="2"/>
  <c r="G110" i="2"/>
  <c r="F110" i="2"/>
  <c r="E110" i="2"/>
  <c r="D110" i="2"/>
  <c r="D110" i="3" s="1"/>
  <c r="M110" i="3" s="1"/>
  <c r="C110" i="2"/>
  <c r="C110" i="3" s="1"/>
  <c r="L110" i="3" s="1"/>
  <c r="I109" i="2"/>
  <c r="R109" i="2" s="1"/>
  <c r="H109" i="2"/>
  <c r="G109" i="2"/>
  <c r="G109" i="3" s="1"/>
  <c r="P109" i="3" s="1"/>
  <c r="F109" i="2"/>
  <c r="E109" i="2"/>
  <c r="D109" i="2"/>
  <c r="C109" i="2"/>
  <c r="I108" i="2"/>
  <c r="R108" i="2" s="1"/>
  <c r="H108" i="2"/>
  <c r="G108" i="2"/>
  <c r="F108" i="2"/>
  <c r="E108" i="2"/>
  <c r="D108" i="2"/>
  <c r="C108" i="2"/>
  <c r="C108" i="3" s="1"/>
  <c r="L108" i="3" s="1"/>
  <c r="I107" i="2"/>
  <c r="R107" i="2" s="1"/>
  <c r="H107" i="2"/>
  <c r="H107" i="3" s="1"/>
  <c r="Q107" i="3" s="1"/>
  <c r="G107" i="2"/>
  <c r="P107" i="2" s="1"/>
  <c r="F107" i="2"/>
  <c r="E107" i="2"/>
  <c r="D107" i="2"/>
  <c r="C107" i="2"/>
  <c r="L107" i="2" s="1"/>
  <c r="I106" i="2"/>
  <c r="R106" i="2" s="1"/>
  <c r="H106" i="2"/>
  <c r="G106" i="2"/>
  <c r="F106" i="2"/>
  <c r="O106" i="2" s="1"/>
  <c r="E106" i="2"/>
  <c r="D106" i="2"/>
  <c r="D106" i="3" s="1"/>
  <c r="M106" i="3" s="1"/>
  <c r="C106" i="2"/>
  <c r="I105" i="2"/>
  <c r="R105" i="2" s="1"/>
  <c r="H105" i="2"/>
  <c r="H105" i="3" s="1"/>
  <c r="Q105" i="3" s="1"/>
  <c r="G105" i="2"/>
  <c r="G105" i="3" s="1"/>
  <c r="P105" i="3" s="1"/>
  <c r="F105" i="2"/>
  <c r="E105" i="2"/>
  <c r="E105" i="3" s="1"/>
  <c r="N105" i="3" s="1"/>
  <c r="D105" i="2"/>
  <c r="C105" i="2"/>
  <c r="I104" i="2"/>
  <c r="R104" i="2" s="1"/>
  <c r="H104" i="2"/>
  <c r="G104" i="2"/>
  <c r="F104" i="2"/>
  <c r="F104" i="3" s="1"/>
  <c r="O104" i="3" s="1"/>
  <c r="E104" i="2"/>
  <c r="D104" i="2"/>
  <c r="C104" i="2"/>
  <c r="I103" i="2"/>
  <c r="R103" i="2" s="1"/>
  <c r="H103" i="2"/>
  <c r="G103" i="2"/>
  <c r="F103" i="2"/>
  <c r="F103" i="3" s="1"/>
  <c r="O103" i="3" s="1"/>
  <c r="E103" i="2"/>
  <c r="E103" i="3" s="1"/>
  <c r="N103" i="3" s="1"/>
  <c r="D103" i="2"/>
  <c r="D103" i="3" s="1"/>
  <c r="M103" i="3" s="1"/>
  <c r="C103" i="2"/>
  <c r="I102" i="2"/>
  <c r="R102" i="2" s="1"/>
  <c r="H102" i="2"/>
  <c r="H102" i="3" s="1"/>
  <c r="Q102" i="3" s="1"/>
  <c r="G102" i="2"/>
  <c r="F102" i="2"/>
  <c r="E102" i="2"/>
  <c r="D102" i="2"/>
  <c r="C102" i="2"/>
  <c r="I101" i="2"/>
  <c r="R101" i="2" s="1"/>
  <c r="H101" i="2"/>
  <c r="G101" i="2"/>
  <c r="F101" i="2"/>
  <c r="E101" i="2"/>
  <c r="E101" i="3" s="1"/>
  <c r="N101" i="3" s="1"/>
  <c r="D101" i="2"/>
  <c r="C101" i="2"/>
  <c r="C101" i="3" s="1"/>
  <c r="L101" i="3" s="1"/>
  <c r="I100" i="2"/>
  <c r="H100" i="2"/>
  <c r="G100" i="2"/>
  <c r="F100" i="2"/>
  <c r="E100" i="2"/>
  <c r="D100" i="2"/>
  <c r="C100" i="2"/>
  <c r="I99" i="2"/>
  <c r="R99" i="2" s="1"/>
  <c r="H99" i="2"/>
  <c r="G99" i="2"/>
  <c r="F99" i="2"/>
  <c r="O99" i="2" s="1"/>
  <c r="E99" i="2"/>
  <c r="N99" i="2" s="1"/>
  <c r="D99" i="2"/>
  <c r="M99" i="2" s="1"/>
  <c r="C99" i="2"/>
  <c r="C99" i="3" s="1"/>
  <c r="L99" i="3" s="1"/>
  <c r="I98" i="2"/>
  <c r="R98" i="2" s="1"/>
  <c r="H98" i="2"/>
  <c r="H98" i="3" s="1"/>
  <c r="Q98" i="3" s="1"/>
  <c r="G98" i="2"/>
  <c r="F98" i="2"/>
  <c r="E98" i="2"/>
  <c r="D98" i="2"/>
  <c r="C98" i="2"/>
  <c r="I97" i="2"/>
  <c r="R97" i="2" s="1"/>
  <c r="H97" i="2"/>
  <c r="G97" i="2"/>
  <c r="G97" i="3" s="1"/>
  <c r="P97" i="3" s="1"/>
  <c r="F97" i="2"/>
  <c r="E97" i="2"/>
  <c r="D97" i="2"/>
  <c r="C97" i="2"/>
  <c r="I96" i="2"/>
  <c r="R96" i="2" s="1"/>
  <c r="H96" i="2"/>
  <c r="H96" i="3" s="1"/>
  <c r="Q96" i="3" s="1"/>
  <c r="G96" i="2"/>
  <c r="F96" i="2"/>
  <c r="F96" i="3" s="1"/>
  <c r="O96" i="3" s="1"/>
  <c r="E96" i="2"/>
  <c r="E96" i="3" s="1"/>
  <c r="N96" i="3" s="1"/>
  <c r="D96" i="2"/>
  <c r="C96" i="2"/>
  <c r="I95" i="2"/>
  <c r="H95" i="2"/>
  <c r="G95" i="2"/>
  <c r="F95" i="2"/>
  <c r="E95" i="2"/>
  <c r="D95" i="2"/>
  <c r="C95" i="2"/>
  <c r="I94" i="2"/>
  <c r="R94" i="2" s="1"/>
  <c r="H94" i="2"/>
  <c r="G94" i="2"/>
  <c r="F94" i="2"/>
  <c r="F94" i="3" s="1"/>
  <c r="O94" i="3" s="1"/>
  <c r="E94" i="2"/>
  <c r="E94" i="3" s="1"/>
  <c r="N94" i="3" s="1"/>
  <c r="D94" i="2"/>
  <c r="D94" i="3" s="1"/>
  <c r="M94" i="3" s="1"/>
  <c r="C94" i="2"/>
  <c r="L94" i="2" s="1"/>
  <c r="I93" i="2"/>
  <c r="R93" i="2" s="1"/>
  <c r="H93" i="2"/>
  <c r="G93" i="2"/>
  <c r="F93" i="2"/>
  <c r="E93" i="2"/>
  <c r="N93" i="2" s="1"/>
  <c r="D93" i="2"/>
  <c r="M93" i="2" s="1"/>
  <c r="C93" i="2"/>
  <c r="I92" i="2"/>
  <c r="R92" i="2" s="1"/>
  <c r="H92" i="2"/>
  <c r="G92" i="2"/>
  <c r="F92" i="2"/>
  <c r="F92" i="3" s="1"/>
  <c r="O92" i="3" s="1"/>
  <c r="E92" i="2"/>
  <c r="E92" i="3" s="1"/>
  <c r="N92" i="3" s="1"/>
  <c r="D92" i="2"/>
  <c r="D92" i="3" s="1"/>
  <c r="M92" i="3" s="1"/>
  <c r="C92" i="2"/>
  <c r="C92" i="3" s="1"/>
  <c r="L92" i="3" s="1"/>
  <c r="I91" i="2"/>
  <c r="R91" i="2" s="1"/>
  <c r="H91" i="2"/>
  <c r="G91" i="2"/>
  <c r="F91" i="2"/>
  <c r="E91" i="2"/>
  <c r="D91" i="2"/>
  <c r="C91" i="2"/>
  <c r="I90" i="2"/>
  <c r="R90" i="2" s="1"/>
  <c r="H90" i="2"/>
  <c r="H90" i="3" s="1"/>
  <c r="Q90" i="3" s="1"/>
  <c r="G90" i="2"/>
  <c r="F90" i="2"/>
  <c r="E90" i="2"/>
  <c r="D90" i="2"/>
  <c r="D90" i="3" s="1"/>
  <c r="M90" i="3" s="1"/>
  <c r="C90" i="2"/>
  <c r="I89" i="2"/>
  <c r="R89" i="2" s="1"/>
  <c r="H89" i="2"/>
  <c r="H89" i="3" s="1"/>
  <c r="Q89" i="3" s="1"/>
  <c r="G89" i="2"/>
  <c r="G89" i="3" s="1"/>
  <c r="P89" i="3" s="1"/>
  <c r="F89" i="2"/>
  <c r="E89" i="2"/>
  <c r="N89" i="2" s="1"/>
  <c r="D89" i="2"/>
  <c r="C89" i="2"/>
  <c r="I88" i="2"/>
  <c r="R88" i="2" s="1"/>
  <c r="H88" i="2"/>
  <c r="G88" i="2"/>
  <c r="F88" i="2"/>
  <c r="O88" i="2" s="1"/>
  <c r="E88" i="2"/>
  <c r="D88" i="2"/>
  <c r="C88" i="2"/>
  <c r="I87" i="2"/>
  <c r="R87" i="2" s="1"/>
  <c r="H87" i="2"/>
  <c r="H87" i="3" s="1"/>
  <c r="Q87" i="3" s="1"/>
  <c r="G87" i="2"/>
  <c r="G87" i="3" s="1"/>
  <c r="P87" i="3" s="1"/>
  <c r="F87" i="2"/>
  <c r="F87" i="3" s="1"/>
  <c r="O87" i="3" s="1"/>
  <c r="E87" i="2"/>
  <c r="N87" i="2" s="1"/>
  <c r="D87" i="2"/>
  <c r="C87" i="2"/>
  <c r="I86" i="2"/>
  <c r="R86" i="2" s="1"/>
  <c r="H86" i="2"/>
  <c r="G86" i="2"/>
  <c r="F86" i="2"/>
  <c r="E86" i="2"/>
  <c r="D86" i="2"/>
  <c r="C86" i="2"/>
  <c r="I85" i="2"/>
  <c r="R85" i="2" s="1"/>
  <c r="H85" i="2"/>
  <c r="G85" i="2"/>
  <c r="G85" i="3" s="1"/>
  <c r="P85" i="3" s="1"/>
  <c r="F85" i="2"/>
  <c r="E85" i="2"/>
  <c r="E85" i="3" s="1"/>
  <c r="N85" i="3" s="1"/>
  <c r="D85" i="2"/>
  <c r="D85" i="3" s="1"/>
  <c r="M85" i="3" s="1"/>
  <c r="C85" i="2"/>
  <c r="I84" i="2"/>
  <c r="R84" i="2" s="1"/>
  <c r="H84" i="2"/>
  <c r="G84" i="2"/>
  <c r="F84" i="2"/>
  <c r="E84" i="2"/>
  <c r="D84" i="2"/>
  <c r="M84" i="2" s="1"/>
  <c r="C84" i="2"/>
  <c r="I83" i="2"/>
  <c r="H83" i="2"/>
  <c r="Q83" i="2" s="1"/>
  <c r="G83" i="2"/>
  <c r="P83" i="2" s="1"/>
  <c r="F83" i="2"/>
  <c r="E83" i="2"/>
  <c r="E83" i="3" s="1"/>
  <c r="N83" i="3" s="1"/>
  <c r="D83" i="2"/>
  <c r="C83" i="2"/>
  <c r="C83" i="3" s="1"/>
  <c r="L83" i="3" s="1"/>
  <c r="I82" i="2"/>
  <c r="R82" i="2" s="1"/>
  <c r="H82" i="2"/>
  <c r="G82" i="2"/>
  <c r="F82" i="2"/>
  <c r="E82" i="2"/>
  <c r="D82" i="2"/>
  <c r="D82" i="3" s="1"/>
  <c r="M82" i="3" s="1"/>
  <c r="C82" i="2"/>
  <c r="I81" i="2"/>
  <c r="R81" i="2" s="1"/>
  <c r="H81" i="2"/>
  <c r="G81" i="2"/>
  <c r="F81" i="2"/>
  <c r="E81" i="2"/>
  <c r="D81" i="2"/>
  <c r="C81" i="2"/>
  <c r="C81" i="3" s="1"/>
  <c r="L81" i="3" s="1"/>
  <c r="I80" i="2"/>
  <c r="R80" i="2" s="1"/>
  <c r="H80" i="2"/>
  <c r="H80" i="3" s="1"/>
  <c r="Q80" i="3" s="1"/>
  <c r="G80" i="2"/>
  <c r="F80" i="2"/>
  <c r="F80" i="3" s="1"/>
  <c r="O80" i="3" s="1"/>
  <c r="E80" i="2"/>
  <c r="D80" i="2"/>
  <c r="C80" i="2"/>
  <c r="I79" i="2"/>
  <c r="R79" i="2" s="1"/>
  <c r="H79" i="2"/>
  <c r="Q79" i="2" s="1"/>
  <c r="G79" i="2"/>
  <c r="F79" i="2"/>
  <c r="O79" i="2" s="1"/>
  <c r="E79" i="2"/>
  <c r="D79" i="2"/>
  <c r="M79" i="2" s="1"/>
  <c r="C79" i="2"/>
  <c r="C79" i="3" s="1"/>
  <c r="L79" i="3" s="1"/>
  <c r="I78" i="2"/>
  <c r="R78" i="2" s="1"/>
  <c r="H78" i="2"/>
  <c r="G78" i="2"/>
  <c r="G78" i="3" s="1"/>
  <c r="P78" i="3" s="1"/>
  <c r="F78" i="2"/>
  <c r="E78" i="2"/>
  <c r="D78" i="2"/>
  <c r="C78" i="2"/>
  <c r="I77" i="2"/>
  <c r="R77" i="2" s="1"/>
  <c r="H77" i="2"/>
  <c r="G77" i="2"/>
  <c r="F77" i="2"/>
  <c r="E77" i="2"/>
  <c r="D77" i="2"/>
  <c r="C77" i="2"/>
  <c r="C77" i="3" s="1"/>
  <c r="L77" i="3" s="1"/>
  <c r="I76" i="2"/>
  <c r="R76" i="2" s="1"/>
  <c r="H76" i="2"/>
  <c r="H76" i="3" s="1"/>
  <c r="Q76" i="3" s="1"/>
  <c r="G76" i="2"/>
  <c r="G76" i="3" s="1"/>
  <c r="P76" i="3" s="1"/>
  <c r="F76" i="2"/>
  <c r="E76" i="2"/>
  <c r="D76" i="2"/>
  <c r="C76" i="2"/>
  <c r="I75" i="2"/>
  <c r="R75" i="2" s="1"/>
  <c r="H75" i="2"/>
  <c r="G75" i="2"/>
  <c r="F75" i="2"/>
  <c r="E75" i="2"/>
  <c r="N75" i="2" s="1"/>
  <c r="D75" i="2"/>
  <c r="M75" i="2" s="1"/>
  <c r="C75" i="2"/>
  <c r="I74" i="2"/>
  <c r="R74" i="2" s="1"/>
  <c r="H74" i="2"/>
  <c r="H74" i="3" s="1"/>
  <c r="Q74" i="3" s="1"/>
  <c r="G74" i="2"/>
  <c r="P74" i="2" s="1"/>
  <c r="F74" i="2"/>
  <c r="F74" i="3" s="1"/>
  <c r="O74" i="3" s="1"/>
  <c r="E74" i="2"/>
  <c r="D74" i="2"/>
  <c r="C74" i="2"/>
  <c r="I73" i="2"/>
  <c r="R73" i="2" s="1"/>
  <c r="H73" i="2"/>
  <c r="G73" i="2"/>
  <c r="G73" i="3" s="1"/>
  <c r="P73" i="3" s="1"/>
  <c r="F73" i="2"/>
  <c r="E73" i="2"/>
  <c r="D73" i="2"/>
  <c r="C73" i="2"/>
  <c r="I72" i="2"/>
  <c r="R72" i="2" s="1"/>
  <c r="H72" i="2"/>
  <c r="H72" i="3" s="1"/>
  <c r="Q72" i="3" s="1"/>
  <c r="G72" i="2"/>
  <c r="G72" i="3" s="1"/>
  <c r="P72" i="3" s="1"/>
  <c r="F72" i="2"/>
  <c r="F72" i="3" s="1"/>
  <c r="O72" i="3" s="1"/>
  <c r="E72" i="2"/>
  <c r="D72" i="2"/>
  <c r="C72" i="2"/>
  <c r="I71" i="2"/>
  <c r="R71" i="2" s="1"/>
  <c r="H71" i="2"/>
  <c r="G71" i="2"/>
  <c r="G71" i="3" s="1"/>
  <c r="P71" i="3" s="1"/>
  <c r="F71" i="2"/>
  <c r="O71" i="2" s="1"/>
  <c r="E71" i="2"/>
  <c r="D71" i="2"/>
  <c r="M71" i="2" s="1"/>
  <c r="C71" i="2"/>
  <c r="I70" i="2"/>
  <c r="R70" i="2" s="1"/>
  <c r="H70" i="2"/>
  <c r="Q70" i="2" s="1"/>
  <c r="G70" i="2"/>
  <c r="G70" i="3" s="1"/>
  <c r="P70" i="3" s="1"/>
  <c r="F70" i="2"/>
  <c r="F70" i="3" s="1"/>
  <c r="O70" i="3" s="1"/>
  <c r="E70" i="2"/>
  <c r="D70" i="2"/>
  <c r="D70" i="3" s="1"/>
  <c r="M70" i="3" s="1"/>
  <c r="C70" i="2"/>
  <c r="I69" i="2"/>
  <c r="R69" i="2" s="1"/>
  <c r="H69" i="2"/>
  <c r="G69" i="2"/>
  <c r="G69" i="3" s="1"/>
  <c r="P69" i="3" s="1"/>
  <c r="F69" i="2"/>
  <c r="E69" i="2"/>
  <c r="D69" i="2"/>
  <c r="C69" i="2"/>
  <c r="I68" i="2"/>
  <c r="R68" i="2" s="1"/>
  <c r="H68" i="2"/>
  <c r="H68" i="3" s="1"/>
  <c r="Q68" i="3" s="1"/>
  <c r="G68" i="2"/>
  <c r="G68" i="3" s="1"/>
  <c r="P68" i="3" s="1"/>
  <c r="F68" i="2"/>
  <c r="F68" i="3" s="1"/>
  <c r="O68" i="3" s="1"/>
  <c r="E68" i="2"/>
  <c r="D68" i="2"/>
  <c r="C68" i="2"/>
  <c r="I67" i="2"/>
  <c r="R67" i="2" s="1"/>
  <c r="H67" i="2"/>
  <c r="G67" i="2"/>
  <c r="F67" i="2"/>
  <c r="O67" i="2" s="1"/>
  <c r="E67" i="2"/>
  <c r="E67" i="3" s="1"/>
  <c r="N67" i="3" s="1"/>
  <c r="D67" i="2"/>
  <c r="D67" i="3" s="1"/>
  <c r="M67" i="3" s="1"/>
  <c r="C67" i="2"/>
  <c r="I66" i="2"/>
  <c r="R66" i="2" s="1"/>
  <c r="H66" i="2"/>
  <c r="H66" i="3" s="1"/>
  <c r="Q66" i="3" s="1"/>
  <c r="G66" i="2"/>
  <c r="G66" i="3" s="1"/>
  <c r="P66" i="3" s="1"/>
  <c r="F66" i="2"/>
  <c r="F66" i="3" s="1"/>
  <c r="O66" i="3" s="1"/>
  <c r="E66" i="2"/>
  <c r="D66" i="2"/>
  <c r="C66" i="2"/>
  <c r="I65" i="2"/>
  <c r="R65" i="2" s="1"/>
  <c r="H65" i="2"/>
  <c r="G65" i="2"/>
  <c r="F65" i="2"/>
  <c r="E65" i="2"/>
  <c r="E65" i="3" s="1"/>
  <c r="N65" i="3" s="1"/>
  <c r="D65" i="2"/>
  <c r="D65" i="3" s="1"/>
  <c r="M65" i="3" s="1"/>
  <c r="C65" i="2"/>
  <c r="C65" i="3" s="1"/>
  <c r="L65" i="3" s="1"/>
  <c r="I64" i="2"/>
  <c r="R64" i="2" s="1"/>
  <c r="H64" i="2"/>
  <c r="H64" i="3" s="1"/>
  <c r="Q64" i="3" s="1"/>
  <c r="G64" i="2"/>
  <c r="G64" i="3" s="1"/>
  <c r="P64" i="3" s="1"/>
  <c r="F64" i="2"/>
  <c r="F64" i="3" s="1"/>
  <c r="O64" i="3" s="1"/>
  <c r="E64" i="2"/>
  <c r="D64" i="2"/>
  <c r="C64" i="2"/>
  <c r="I63" i="2"/>
  <c r="R63" i="2" s="1"/>
  <c r="H63" i="2"/>
  <c r="G63" i="2"/>
  <c r="F63" i="2"/>
  <c r="E63" i="2"/>
  <c r="D63" i="2"/>
  <c r="M63" i="2" s="1"/>
  <c r="C63" i="2"/>
  <c r="L63" i="2" s="1"/>
  <c r="I62" i="2"/>
  <c r="R62" i="2" s="1"/>
  <c r="H62" i="2"/>
  <c r="H62" i="3" s="1"/>
  <c r="Q62" i="3" s="1"/>
  <c r="G62" i="2"/>
  <c r="F62" i="2"/>
  <c r="F62" i="3" s="1"/>
  <c r="O62" i="3" s="1"/>
  <c r="E62" i="2"/>
  <c r="E62" i="3" s="1"/>
  <c r="N62" i="3" s="1"/>
  <c r="D62" i="2"/>
  <c r="C62" i="2"/>
  <c r="I61" i="2"/>
  <c r="R61" i="2" s="1"/>
  <c r="H61" i="2"/>
  <c r="G61" i="2"/>
  <c r="P61" i="2" s="1"/>
  <c r="F61" i="2"/>
  <c r="E61" i="2"/>
  <c r="E61" i="3" s="1"/>
  <c r="N61" i="3" s="1"/>
  <c r="D61" i="2"/>
  <c r="D61" i="3" s="1"/>
  <c r="M61" i="3" s="1"/>
  <c r="C61" i="2"/>
  <c r="I60" i="2"/>
  <c r="R60" i="2" s="1"/>
  <c r="H60" i="2"/>
  <c r="G60" i="2"/>
  <c r="G60" i="3" s="1"/>
  <c r="P60" i="3" s="1"/>
  <c r="F60" i="2"/>
  <c r="F60" i="3" s="1"/>
  <c r="O60" i="3" s="1"/>
  <c r="E60" i="2"/>
  <c r="E60" i="3" s="1"/>
  <c r="N60" i="3" s="1"/>
  <c r="D60" i="2"/>
  <c r="C60" i="2"/>
  <c r="L60" i="2" s="1"/>
  <c r="I59" i="2"/>
  <c r="R59" i="2" s="1"/>
  <c r="H59" i="2"/>
  <c r="Q59" i="2" s="1"/>
  <c r="G59" i="2"/>
  <c r="F59" i="2"/>
  <c r="E59" i="2"/>
  <c r="N59" i="2" s="1"/>
  <c r="D59" i="2"/>
  <c r="C59" i="2"/>
  <c r="C59" i="3" s="1"/>
  <c r="L59" i="3" s="1"/>
  <c r="I58" i="2"/>
  <c r="R58" i="2" s="1"/>
  <c r="H58" i="2"/>
  <c r="G58" i="2"/>
  <c r="G58" i="3" s="1"/>
  <c r="P58" i="3" s="1"/>
  <c r="F58" i="2"/>
  <c r="F58" i="3" s="1"/>
  <c r="O58" i="3" s="1"/>
  <c r="E58" i="2"/>
  <c r="E58" i="3" s="1"/>
  <c r="N58" i="3" s="1"/>
  <c r="D58" i="2"/>
  <c r="C58" i="2"/>
  <c r="I57" i="2"/>
  <c r="R57" i="2" s="1"/>
  <c r="H57" i="2"/>
  <c r="G57" i="2"/>
  <c r="F57" i="2"/>
  <c r="E57" i="2"/>
  <c r="D57" i="2"/>
  <c r="D57" i="3" s="1"/>
  <c r="M57" i="3" s="1"/>
  <c r="C57" i="2"/>
  <c r="C57" i="3" s="1"/>
  <c r="L57" i="3" s="1"/>
  <c r="I56" i="2"/>
  <c r="R56" i="2" s="1"/>
  <c r="H56" i="2"/>
  <c r="G56" i="2"/>
  <c r="G56" i="3" s="1"/>
  <c r="P56" i="3" s="1"/>
  <c r="F56" i="2"/>
  <c r="E56" i="2"/>
  <c r="D56" i="2"/>
  <c r="M56" i="2" s="1"/>
  <c r="C56" i="2"/>
  <c r="L56" i="2" s="1"/>
  <c r="I55" i="2"/>
  <c r="R55" i="2" s="1"/>
  <c r="H55" i="2"/>
  <c r="G55" i="2"/>
  <c r="F55" i="2"/>
  <c r="E55" i="2"/>
  <c r="D55" i="2"/>
  <c r="D55" i="3" s="1"/>
  <c r="M55" i="3" s="1"/>
  <c r="C55" i="2"/>
  <c r="C55" i="3" s="1"/>
  <c r="L55" i="3" s="1"/>
  <c r="I54" i="2"/>
  <c r="R54" i="2" s="1"/>
  <c r="H54" i="2"/>
  <c r="H54" i="3" s="1"/>
  <c r="Q54" i="3" s="1"/>
  <c r="G54" i="2"/>
  <c r="G54" i="3" s="1"/>
  <c r="P54" i="3" s="1"/>
  <c r="F54" i="2"/>
  <c r="E54" i="2"/>
  <c r="E54" i="3" s="1"/>
  <c r="N54" i="3" s="1"/>
  <c r="D54" i="2"/>
  <c r="D54" i="3" s="1"/>
  <c r="M54" i="3" s="1"/>
  <c r="C54" i="2"/>
  <c r="I53" i="2"/>
  <c r="R53" i="2" s="1"/>
  <c r="H53" i="2"/>
  <c r="G53" i="2"/>
  <c r="G53" i="3" s="1"/>
  <c r="P53" i="3" s="1"/>
  <c r="F53" i="2"/>
  <c r="E53" i="2"/>
  <c r="D53" i="2"/>
  <c r="D53" i="3" s="1"/>
  <c r="M53" i="3" s="1"/>
  <c r="C53" i="2"/>
  <c r="I52" i="2"/>
  <c r="R52" i="2" s="1"/>
  <c r="H52" i="2"/>
  <c r="Q52" i="2" s="1"/>
  <c r="G52" i="2"/>
  <c r="P52" i="2" s="1"/>
  <c r="F52" i="2"/>
  <c r="F52" i="3" s="1"/>
  <c r="O52" i="3" s="1"/>
  <c r="E52" i="2"/>
  <c r="D52" i="2"/>
  <c r="D52" i="3" s="1"/>
  <c r="M52" i="3" s="1"/>
  <c r="C52" i="2"/>
  <c r="C52" i="3" s="1"/>
  <c r="L52" i="3" s="1"/>
  <c r="I51" i="2"/>
  <c r="R51" i="2" s="1"/>
  <c r="H51" i="2"/>
  <c r="G51" i="2"/>
  <c r="G51" i="3" s="1"/>
  <c r="P51" i="3" s="1"/>
  <c r="F51" i="2"/>
  <c r="E51" i="2"/>
  <c r="N51" i="2" s="1"/>
  <c r="D51" i="2"/>
  <c r="D51" i="3" s="1"/>
  <c r="M51" i="3" s="1"/>
  <c r="C51" i="2"/>
  <c r="C51" i="3" s="1"/>
  <c r="L51" i="3" s="1"/>
  <c r="I50" i="2"/>
  <c r="R50" i="2" s="1"/>
  <c r="H50" i="2"/>
  <c r="G50" i="2"/>
  <c r="F50" i="2"/>
  <c r="E50" i="2"/>
  <c r="E50" i="3" s="1"/>
  <c r="N50" i="3" s="1"/>
  <c r="D50" i="2"/>
  <c r="D50" i="3" s="1"/>
  <c r="M50" i="3" s="1"/>
  <c r="C50" i="2"/>
  <c r="C50" i="3" s="1"/>
  <c r="L50" i="3" s="1"/>
  <c r="I49" i="2"/>
  <c r="R49" i="2" s="1"/>
  <c r="H49" i="2"/>
  <c r="Q49" i="2" s="1"/>
  <c r="G49" i="2"/>
  <c r="G49" i="3" s="1"/>
  <c r="P49" i="3" s="1"/>
  <c r="F49" i="2"/>
  <c r="O49" i="2" s="1"/>
  <c r="E49" i="2"/>
  <c r="D49" i="2"/>
  <c r="D49" i="3" s="1"/>
  <c r="M49" i="3" s="1"/>
  <c r="C49" i="2"/>
  <c r="C49" i="3" s="1"/>
  <c r="L49" i="3" s="1"/>
  <c r="I48" i="2"/>
  <c r="R48" i="2" s="1"/>
  <c r="H48" i="2"/>
  <c r="G48" i="2"/>
  <c r="F48" i="2"/>
  <c r="E48" i="2"/>
  <c r="E48" i="3" s="1"/>
  <c r="N48" i="3" s="1"/>
  <c r="D48" i="2"/>
  <c r="D48" i="3" s="1"/>
  <c r="M48" i="3" s="1"/>
  <c r="C48" i="2"/>
  <c r="C48" i="3" s="1"/>
  <c r="L48" i="3" s="1"/>
  <c r="I47" i="2"/>
  <c r="R47" i="2" s="1"/>
  <c r="H47" i="2"/>
  <c r="G47" i="2"/>
  <c r="G47" i="3" s="1"/>
  <c r="P47" i="3" s="1"/>
  <c r="F47" i="2"/>
  <c r="E47" i="2"/>
  <c r="D47" i="2"/>
  <c r="C47" i="2"/>
  <c r="C47" i="3" s="1"/>
  <c r="L47" i="3" s="1"/>
  <c r="I46" i="2"/>
  <c r="R46" i="2" s="1"/>
  <c r="H46" i="2"/>
  <c r="Q46" i="2" s="1"/>
  <c r="G46" i="2"/>
  <c r="P46" i="2" s="1"/>
  <c r="F46" i="2"/>
  <c r="O46" i="2" s="1"/>
  <c r="E46" i="2"/>
  <c r="E46" i="3" s="1"/>
  <c r="N46" i="3" s="1"/>
  <c r="D46" i="2"/>
  <c r="D46" i="3" s="1"/>
  <c r="M46" i="3" s="1"/>
  <c r="C46" i="2"/>
  <c r="C46" i="3" s="1"/>
  <c r="L46" i="3" s="1"/>
  <c r="I45" i="2"/>
  <c r="R45" i="2" s="1"/>
  <c r="H45" i="2"/>
  <c r="G45" i="2"/>
  <c r="G45" i="3" s="1"/>
  <c r="P45" i="3" s="1"/>
  <c r="F45" i="2"/>
  <c r="E45" i="2"/>
  <c r="D45" i="2"/>
  <c r="C45" i="2"/>
  <c r="I44" i="2"/>
  <c r="R44" i="2" s="1"/>
  <c r="H44" i="2"/>
  <c r="H44" i="3" s="1"/>
  <c r="Q44" i="3" s="1"/>
  <c r="G44" i="2"/>
  <c r="F44" i="2"/>
  <c r="F44" i="3" s="1"/>
  <c r="O44" i="3" s="1"/>
  <c r="E44" i="2"/>
  <c r="E44" i="3" s="1"/>
  <c r="N44" i="3" s="1"/>
  <c r="D44" i="2"/>
  <c r="D44" i="3" s="1"/>
  <c r="M44" i="3" s="1"/>
  <c r="C44" i="2"/>
  <c r="C44" i="3" s="1"/>
  <c r="L44" i="3" s="1"/>
  <c r="I43" i="2"/>
  <c r="R43" i="2" s="1"/>
  <c r="H43" i="2"/>
  <c r="G43" i="2"/>
  <c r="P43" i="2" s="1"/>
  <c r="F43" i="2"/>
  <c r="O43" i="2" s="1"/>
  <c r="E43" i="2"/>
  <c r="N43" i="2" s="1"/>
  <c r="D43" i="2"/>
  <c r="C43" i="2"/>
  <c r="I42" i="2"/>
  <c r="R42" i="2" s="1"/>
  <c r="H42" i="2"/>
  <c r="H42" i="3" s="1"/>
  <c r="Q42" i="3" s="1"/>
  <c r="G42" i="2"/>
  <c r="F42" i="2"/>
  <c r="E42" i="2"/>
  <c r="E42" i="3" s="1"/>
  <c r="N42" i="3" s="1"/>
  <c r="D42" i="2"/>
  <c r="D42" i="3" s="1"/>
  <c r="M42" i="3" s="1"/>
  <c r="C42" i="2"/>
  <c r="I41" i="2"/>
  <c r="R41" i="2" s="1"/>
  <c r="H41" i="2"/>
  <c r="G41" i="2"/>
  <c r="F41" i="2"/>
  <c r="F41" i="3" s="1"/>
  <c r="O41" i="3" s="1"/>
  <c r="E41" i="2"/>
  <c r="D41" i="2"/>
  <c r="C41" i="2"/>
  <c r="L41" i="2" s="1"/>
  <c r="I40" i="2"/>
  <c r="R40" i="2" s="1"/>
  <c r="H40" i="2"/>
  <c r="H40" i="3" s="1"/>
  <c r="Q40" i="3" s="1"/>
  <c r="G40" i="2"/>
  <c r="F40" i="2"/>
  <c r="O40" i="2" s="1"/>
  <c r="E40" i="2"/>
  <c r="D40" i="2"/>
  <c r="D40" i="3" s="1"/>
  <c r="M40" i="3" s="1"/>
  <c r="C40" i="2"/>
  <c r="C40" i="3" s="1"/>
  <c r="L40" i="3" s="1"/>
  <c r="I39" i="2"/>
  <c r="R39" i="2" s="1"/>
  <c r="H39" i="2"/>
  <c r="G39" i="2"/>
  <c r="F39" i="2"/>
  <c r="E39" i="2"/>
  <c r="E39" i="3" s="1"/>
  <c r="N39" i="3" s="1"/>
  <c r="D39" i="2"/>
  <c r="C39" i="2"/>
  <c r="I38" i="2"/>
  <c r="R38" i="2" s="1"/>
  <c r="H38" i="2"/>
  <c r="H38" i="3" s="1"/>
  <c r="Q38" i="3" s="1"/>
  <c r="G38" i="2"/>
  <c r="F38" i="2"/>
  <c r="E38" i="2"/>
  <c r="E38" i="3" s="1"/>
  <c r="D38" i="2"/>
  <c r="D38" i="3" s="1"/>
  <c r="M38" i="3" s="1"/>
  <c r="C38" i="2"/>
  <c r="C38" i="3" s="1"/>
  <c r="L38" i="3" s="1"/>
  <c r="I37" i="2"/>
  <c r="R37" i="2" s="1"/>
  <c r="H37" i="2"/>
  <c r="Q37" i="2" s="1"/>
  <c r="G37" i="2"/>
  <c r="P37" i="2" s="1"/>
  <c r="F37" i="2"/>
  <c r="F37" i="3" s="1"/>
  <c r="O37" i="3" s="1"/>
  <c r="E37" i="2"/>
  <c r="D37" i="2"/>
  <c r="C37" i="2"/>
  <c r="C37" i="3" s="1"/>
  <c r="L37" i="3" s="1"/>
  <c r="I36" i="2"/>
  <c r="R36" i="2" s="1"/>
  <c r="H36" i="2"/>
  <c r="G36" i="2"/>
  <c r="F36" i="2"/>
  <c r="F36" i="3" s="1"/>
  <c r="O36" i="3" s="1"/>
  <c r="E36" i="2"/>
  <c r="E36" i="3" s="1"/>
  <c r="N36" i="3" s="1"/>
  <c r="D36" i="2"/>
  <c r="D36" i="3" s="1"/>
  <c r="M36" i="3" s="1"/>
  <c r="C36" i="2"/>
  <c r="L36" i="2" s="1"/>
  <c r="I35" i="2"/>
  <c r="R35" i="2" s="1"/>
  <c r="H35" i="2"/>
  <c r="G35" i="2"/>
  <c r="G35" i="3" s="1"/>
  <c r="P35" i="3" s="1"/>
  <c r="F35" i="2"/>
  <c r="E35" i="2"/>
  <c r="D35" i="2"/>
  <c r="D35" i="3" s="1"/>
  <c r="M35" i="3" s="1"/>
  <c r="C35" i="2"/>
  <c r="L35" i="2" s="1"/>
  <c r="I34" i="2"/>
  <c r="R34" i="2" s="1"/>
  <c r="H34" i="2"/>
  <c r="Q34" i="2" s="1"/>
  <c r="G34" i="2"/>
  <c r="P34" i="2" s="1"/>
  <c r="F34" i="2"/>
  <c r="F34" i="3" s="1"/>
  <c r="O34" i="3" s="1"/>
  <c r="E34" i="2"/>
  <c r="D34" i="2"/>
  <c r="D34" i="3" s="1"/>
  <c r="M34" i="3" s="1"/>
  <c r="C34" i="2"/>
  <c r="I33" i="2"/>
  <c r="R33" i="2" s="1"/>
  <c r="H33" i="2"/>
  <c r="H33" i="3" s="1"/>
  <c r="Q33" i="3" s="1"/>
  <c r="G33" i="2"/>
  <c r="F33" i="2"/>
  <c r="E33" i="2"/>
  <c r="E33" i="3" s="1"/>
  <c r="N33" i="3" s="1"/>
  <c r="D33" i="2"/>
  <c r="D33" i="3" s="1"/>
  <c r="M33" i="3" s="1"/>
  <c r="C33" i="2"/>
  <c r="I32" i="2"/>
  <c r="R32" i="2" s="1"/>
  <c r="H32" i="2"/>
  <c r="H32" i="3" s="1"/>
  <c r="Q32" i="3" s="1"/>
  <c r="G32" i="2"/>
  <c r="F32" i="2"/>
  <c r="F32" i="3" s="1"/>
  <c r="O32" i="3" s="1"/>
  <c r="E32" i="2"/>
  <c r="E32" i="3" s="1"/>
  <c r="N32" i="3" s="1"/>
  <c r="D32" i="2"/>
  <c r="M32" i="2" s="1"/>
  <c r="C32" i="2"/>
  <c r="L32" i="2" s="1"/>
  <c r="I31" i="2"/>
  <c r="R31" i="2" s="1"/>
  <c r="H31" i="2"/>
  <c r="G31" i="2"/>
  <c r="P31" i="2" s="1"/>
  <c r="F31" i="2"/>
  <c r="F31" i="3" s="1"/>
  <c r="O31" i="3" s="1"/>
  <c r="E31" i="2"/>
  <c r="E31" i="3" s="1"/>
  <c r="N31" i="3" s="1"/>
  <c r="D31" i="2"/>
  <c r="C31" i="2"/>
  <c r="I30" i="2"/>
  <c r="R30" i="2" s="1"/>
  <c r="H30" i="2"/>
  <c r="H30" i="3" s="1"/>
  <c r="Q30" i="3" s="1"/>
  <c r="G30" i="2"/>
  <c r="G30" i="3" s="1"/>
  <c r="P30" i="3" s="1"/>
  <c r="F30" i="2"/>
  <c r="F30" i="3" s="1"/>
  <c r="O30" i="3" s="1"/>
  <c r="E30" i="2"/>
  <c r="D30" i="2"/>
  <c r="C30" i="2"/>
  <c r="C30" i="3" s="1"/>
  <c r="L30" i="3" s="1"/>
  <c r="I29" i="2"/>
  <c r="R29" i="2" s="1"/>
  <c r="H29" i="2"/>
  <c r="G29" i="2"/>
  <c r="G29" i="3" s="1"/>
  <c r="P29" i="3" s="1"/>
  <c r="F29" i="2"/>
  <c r="F29" i="3" s="1"/>
  <c r="O29" i="3" s="1"/>
  <c r="E29" i="2"/>
  <c r="N29" i="2" s="1"/>
  <c r="D29" i="2"/>
  <c r="M29" i="2" s="1"/>
  <c r="C29" i="2"/>
  <c r="C29" i="3" s="1"/>
  <c r="L29" i="3" s="1"/>
  <c r="I28" i="2"/>
  <c r="H28" i="2"/>
  <c r="H28" i="3" s="1"/>
  <c r="Q28" i="3" s="1"/>
  <c r="G28" i="2"/>
  <c r="G28" i="3" s="1"/>
  <c r="P28" i="3" s="1"/>
  <c r="F28" i="2"/>
  <c r="E28" i="2"/>
  <c r="D28" i="2"/>
  <c r="D28" i="3" s="1"/>
  <c r="M28" i="3" s="1"/>
  <c r="C28" i="2"/>
  <c r="I27" i="2"/>
  <c r="R27" i="2" s="1"/>
  <c r="H27" i="2"/>
  <c r="H27" i="3" s="1"/>
  <c r="Q27" i="3" s="1"/>
  <c r="G27" i="2"/>
  <c r="G27" i="3" s="1"/>
  <c r="P27" i="3" s="1"/>
  <c r="F27" i="2"/>
  <c r="E27" i="2"/>
  <c r="D27" i="2"/>
  <c r="D27" i="3" s="1"/>
  <c r="M27" i="3" s="1"/>
  <c r="C27" i="2"/>
  <c r="C27" i="3" s="1"/>
  <c r="L27" i="3" s="1"/>
  <c r="I26" i="2"/>
  <c r="R26" i="2" s="1"/>
  <c r="H26" i="2"/>
  <c r="H26" i="3" s="1"/>
  <c r="Q26" i="3" s="1"/>
  <c r="G26" i="2"/>
  <c r="F26" i="2"/>
  <c r="E26" i="2"/>
  <c r="E26" i="3" s="1"/>
  <c r="N26" i="3" s="1"/>
  <c r="D26" i="2"/>
  <c r="M26" i="2" s="1"/>
  <c r="C26" i="2"/>
  <c r="C26" i="3" s="1"/>
  <c r="L26" i="3" s="1"/>
  <c r="I25" i="2"/>
  <c r="R25" i="2" s="1"/>
  <c r="H25" i="2"/>
  <c r="Q25" i="2" s="1"/>
  <c r="G25" i="2"/>
  <c r="G25" i="3" s="1"/>
  <c r="P25" i="3" s="1"/>
  <c r="F25" i="2"/>
  <c r="E25" i="2"/>
  <c r="E25" i="3" s="1"/>
  <c r="N25" i="3" s="1"/>
  <c r="D25" i="2"/>
  <c r="D25" i="3" s="1"/>
  <c r="M25" i="3" s="1"/>
  <c r="C25" i="2"/>
  <c r="C25" i="3" s="1"/>
  <c r="L25" i="3" s="1"/>
  <c r="I24" i="2"/>
  <c r="R24" i="2" s="1"/>
  <c r="H24" i="2"/>
  <c r="G24" i="2"/>
  <c r="F24" i="2"/>
  <c r="F24" i="3" s="1"/>
  <c r="O24" i="3" s="1"/>
  <c r="E24" i="2"/>
  <c r="D24" i="2"/>
  <c r="D24" i="3" s="1"/>
  <c r="M24" i="3" s="1"/>
  <c r="C24" i="2"/>
  <c r="I23" i="2"/>
  <c r="R23" i="2" s="1"/>
  <c r="H23" i="2"/>
  <c r="H23" i="3" s="1"/>
  <c r="Q23" i="3" s="1"/>
  <c r="G23" i="2"/>
  <c r="F23" i="2"/>
  <c r="F23" i="3" s="1"/>
  <c r="O23" i="3" s="1"/>
  <c r="E23" i="2"/>
  <c r="E23" i="3" s="1"/>
  <c r="N23" i="3" s="1"/>
  <c r="D23" i="2"/>
  <c r="D23" i="3" s="1"/>
  <c r="M23" i="3" s="1"/>
  <c r="C23" i="2"/>
  <c r="L23" i="2" s="1"/>
  <c r="I22" i="2"/>
  <c r="R22" i="2" s="1"/>
  <c r="H22" i="2"/>
  <c r="G22" i="2"/>
  <c r="G22" i="3" s="1"/>
  <c r="P22" i="3" s="1"/>
  <c r="F22" i="2"/>
  <c r="E22" i="2"/>
  <c r="D22" i="2"/>
  <c r="D22" i="3" s="1"/>
  <c r="M22" i="3" s="1"/>
  <c r="C22" i="2"/>
  <c r="C22" i="3" s="1"/>
  <c r="L22" i="3" s="1"/>
  <c r="I21" i="2"/>
  <c r="R21" i="2" s="1"/>
  <c r="H21" i="2"/>
  <c r="G21" i="2"/>
  <c r="G21" i="3" s="1"/>
  <c r="P21" i="3" s="1"/>
  <c r="F21" i="2"/>
  <c r="F21" i="3" s="1"/>
  <c r="O21" i="3" s="1"/>
  <c r="E21" i="2"/>
  <c r="E21" i="3" s="1"/>
  <c r="N21" i="3" s="1"/>
  <c r="D21" i="2"/>
  <c r="D21" i="3" s="1"/>
  <c r="M21" i="3" s="1"/>
  <c r="C21" i="2"/>
  <c r="I20" i="2"/>
  <c r="H20" i="2"/>
  <c r="H20" i="3" s="1"/>
  <c r="Q20" i="3" s="1"/>
  <c r="G20" i="2"/>
  <c r="P20" i="2" s="1"/>
  <c r="F20" i="2"/>
  <c r="O20" i="2" s="1"/>
  <c r="E20" i="2"/>
  <c r="E20" i="3" s="1"/>
  <c r="N20" i="3" s="1"/>
  <c r="D20" i="2"/>
  <c r="D20" i="3" s="1"/>
  <c r="M20" i="3" s="1"/>
  <c r="C20" i="2"/>
  <c r="C20" i="3" s="1"/>
  <c r="L20" i="3" s="1"/>
  <c r="I19" i="2"/>
  <c r="R19" i="2" s="1"/>
  <c r="H19" i="2"/>
  <c r="H19" i="3" s="1"/>
  <c r="Q19" i="3" s="1"/>
  <c r="G19" i="2"/>
  <c r="G19" i="3" s="1"/>
  <c r="P19" i="3" s="1"/>
  <c r="F19" i="2"/>
  <c r="F19" i="3" s="1"/>
  <c r="O19" i="3" s="1"/>
  <c r="E19" i="2"/>
  <c r="E19" i="3" s="1"/>
  <c r="N19" i="3" s="1"/>
  <c r="D19" i="2"/>
  <c r="D19" i="3" s="1"/>
  <c r="M19" i="3" s="1"/>
  <c r="C19" i="2"/>
  <c r="C19" i="3" s="1"/>
  <c r="L19" i="3" s="1"/>
  <c r="I18" i="2"/>
  <c r="R18" i="2" s="1"/>
  <c r="H18" i="2"/>
  <c r="H18" i="3" s="1"/>
  <c r="Q18" i="3" s="1"/>
  <c r="G18" i="2"/>
  <c r="G18" i="3" s="1"/>
  <c r="P18" i="3" s="1"/>
  <c r="E18" i="2"/>
  <c r="E18" i="3" s="1"/>
  <c r="N18" i="3" s="1"/>
  <c r="D18" i="2"/>
  <c r="D18" i="3" s="1"/>
  <c r="M18" i="3" s="1"/>
  <c r="C18" i="2"/>
  <c r="I17" i="2"/>
  <c r="R17" i="2" s="1"/>
  <c r="H17" i="2"/>
  <c r="H17" i="3" s="1"/>
  <c r="Q17" i="3" s="1"/>
  <c r="G17" i="2"/>
  <c r="G17" i="3" s="1"/>
  <c r="P17" i="3" s="1"/>
  <c r="F17" i="2"/>
  <c r="F17" i="3" s="1"/>
  <c r="O17" i="3" s="1"/>
  <c r="E17" i="2"/>
  <c r="E17" i="3" s="1"/>
  <c r="N17" i="3" s="1"/>
  <c r="D17" i="2"/>
  <c r="M17" i="2" s="1"/>
  <c r="C17" i="2"/>
  <c r="C17" i="3" s="1"/>
  <c r="L17" i="3" s="1"/>
  <c r="I16" i="2"/>
  <c r="R16" i="2" s="1"/>
  <c r="H16" i="2"/>
  <c r="H16" i="3" s="1"/>
  <c r="Q16" i="3" s="1"/>
  <c r="G16" i="2"/>
  <c r="G16" i="3" s="1"/>
  <c r="P16" i="3" s="1"/>
  <c r="F16" i="2"/>
  <c r="F16" i="3" s="1"/>
  <c r="O16" i="3" s="1"/>
  <c r="E16" i="2"/>
  <c r="E16" i="3" s="1"/>
  <c r="N16" i="3" s="1"/>
  <c r="D16" i="2"/>
  <c r="C16" i="2"/>
  <c r="C16" i="3" s="1"/>
  <c r="L16" i="3" s="1"/>
  <c r="I15" i="2"/>
  <c r="R15" i="2" s="1"/>
  <c r="H15" i="2"/>
  <c r="H15" i="3" s="1"/>
  <c r="Q15" i="3" s="1"/>
  <c r="G15" i="2"/>
  <c r="G15" i="3" s="1"/>
  <c r="P15" i="3" s="1"/>
  <c r="F15" i="2"/>
  <c r="E15" i="2"/>
  <c r="E15" i="3" s="1"/>
  <c r="N15" i="3" s="1"/>
  <c r="D15" i="2"/>
  <c r="D15" i="3" s="1"/>
  <c r="M15" i="3" s="1"/>
  <c r="C15" i="2"/>
  <c r="C15" i="3" s="1"/>
  <c r="L15" i="3" s="1"/>
  <c r="I14" i="2"/>
  <c r="R14" i="2" s="1"/>
  <c r="H14" i="2"/>
  <c r="H14" i="3" s="1"/>
  <c r="Q14" i="3" s="1"/>
  <c r="G14" i="2"/>
  <c r="P14" i="2" s="1"/>
  <c r="F14" i="2"/>
  <c r="F14" i="3" s="1"/>
  <c r="O14" i="3" s="1"/>
  <c r="E14" i="2"/>
  <c r="D14" i="2"/>
  <c r="M14" i="2" s="1"/>
  <c r="C14" i="2"/>
  <c r="C14" i="3" s="1"/>
  <c r="L14" i="3" s="1"/>
  <c r="I13" i="2"/>
  <c r="R13" i="2" s="1"/>
  <c r="H13" i="2"/>
  <c r="G13" i="2"/>
  <c r="G13" i="3" s="1"/>
  <c r="P13" i="3" s="1"/>
  <c r="F13" i="2"/>
  <c r="F13" i="3" s="1"/>
  <c r="O13" i="3" s="1"/>
  <c r="E13" i="2"/>
  <c r="E13" i="3" s="1"/>
  <c r="N13" i="3" s="1"/>
  <c r="D13" i="2"/>
  <c r="D13" i="3" s="1"/>
  <c r="M13" i="3" s="1"/>
  <c r="C13" i="2"/>
  <c r="C13" i="3" s="1"/>
  <c r="L13" i="3" s="1"/>
  <c r="I12" i="2"/>
  <c r="R12" i="2" s="1"/>
  <c r="H12" i="2"/>
  <c r="H12" i="3" s="1"/>
  <c r="Q12" i="3" s="1"/>
  <c r="G12" i="2"/>
  <c r="G12" i="3" s="1"/>
  <c r="P12" i="3" s="1"/>
  <c r="F12" i="2"/>
  <c r="E12" i="2"/>
  <c r="E12" i="3" s="1"/>
  <c r="N12" i="3" s="1"/>
  <c r="D12" i="2"/>
  <c r="D12" i="3" s="1"/>
  <c r="M12" i="3" s="1"/>
  <c r="C12" i="2"/>
  <c r="I11" i="2"/>
  <c r="R11" i="2" s="1"/>
  <c r="H11" i="2"/>
  <c r="Q11" i="2" s="1"/>
  <c r="G11" i="2"/>
  <c r="P11" i="2" s="1"/>
  <c r="F11" i="2"/>
  <c r="O11" i="2" s="1"/>
  <c r="E11" i="2"/>
  <c r="E11" i="3" s="1"/>
  <c r="N11" i="3" s="1"/>
  <c r="D11" i="2"/>
  <c r="D11" i="3" s="1"/>
  <c r="M11" i="3" s="1"/>
  <c r="C11" i="2"/>
  <c r="C11" i="3" s="1"/>
  <c r="L11" i="3" s="1"/>
  <c r="I10" i="2"/>
  <c r="R10" i="2" s="1"/>
  <c r="H10" i="2"/>
  <c r="H10" i="3" s="1"/>
  <c r="Q10" i="3" s="1"/>
  <c r="G10" i="2"/>
  <c r="F10" i="2"/>
  <c r="F10" i="3" s="1"/>
  <c r="O10" i="3" s="1"/>
  <c r="E10" i="2"/>
  <c r="D10" i="2"/>
  <c r="D10" i="3" s="1"/>
  <c r="M10" i="3" s="1"/>
  <c r="C10" i="2"/>
  <c r="C10" i="3" s="1"/>
  <c r="L10" i="3" s="1"/>
  <c r="I9" i="2"/>
  <c r="R9" i="2" s="1"/>
  <c r="H9" i="2"/>
  <c r="H9" i="3" s="1"/>
  <c r="Q9" i="3" s="1"/>
  <c r="G9" i="2"/>
  <c r="G9" i="3" s="1"/>
  <c r="P9" i="3" s="1"/>
  <c r="F9" i="2"/>
  <c r="F9" i="3" s="1"/>
  <c r="O9" i="3" s="1"/>
  <c r="E9" i="2"/>
  <c r="E9" i="3" s="1"/>
  <c r="N9" i="3" s="1"/>
  <c r="D9" i="2"/>
  <c r="D9" i="3" s="1"/>
  <c r="M9" i="3" s="1"/>
  <c r="C9" i="2"/>
  <c r="C9" i="3" s="1"/>
  <c r="L9" i="3" s="1"/>
  <c r="I8" i="2"/>
  <c r="R8" i="2" s="1"/>
  <c r="H8" i="2"/>
  <c r="Q8" i="2" s="1"/>
  <c r="G8" i="2"/>
  <c r="P8" i="2" s="1"/>
  <c r="F8" i="2"/>
  <c r="F8" i="3" s="1"/>
  <c r="O8" i="3" s="1"/>
  <c r="E8" i="2"/>
  <c r="E8" i="3" s="1"/>
  <c r="N8" i="3" s="1"/>
  <c r="D8" i="2"/>
  <c r="D8" i="3" s="1"/>
  <c r="M8" i="3" s="1"/>
  <c r="C8" i="2"/>
  <c r="C8" i="3" s="1"/>
  <c r="L8" i="3" s="1"/>
  <c r="I7" i="2"/>
  <c r="R7" i="2" s="1"/>
  <c r="H7" i="2"/>
  <c r="H7" i="3" s="1"/>
  <c r="Q7" i="3" s="1"/>
  <c r="G7" i="2"/>
  <c r="G7" i="3" s="1"/>
  <c r="P7" i="3" s="1"/>
  <c r="F7" i="2"/>
  <c r="F7" i="3" s="1"/>
  <c r="O7" i="3" s="1"/>
  <c r="E7" i="2"/>
  <c r="E7" i="3" s="1"/>
  <c r="N7" i="3" s="1"/>
  <c r="D7" i="2"/>
  <c r="D7" i="3" s="1"/>
  <c r="M7" i="3" s="1"/>
  <c r="C7" i="2"/>
  <c r="C7" i="3" s="1"/>
  <c r="L7" i="3" s="1"/>
  <c r="I6" i="2"/>
  <c r="R6" i="2" s="1"/>
  <c r="H6" i="2"/>
  <c r="G6" i="2"/>
  <c r="G6" i="3" s="1"/>
  <c r="P6" i="3" s="1"/>
  <c r="F6" i="2"/>
  <c r="F6" i="3" s="1"/>
  <c r="O6" i="3" s="1"/>
  <c r="E6" i="2"/>
  <c r="E6" i="3" s="1"/>
  <c r="N6" i="3" s="1"/>
  <c r="D6" i="2"/>
  <c r="D6" i="3" s="1"/>
  <c r="M6" i="3" s="1"/>
  <c r="C6" i="2"/>
  <c r="L6" i="2" s="1"/>
  <c r="I5" i="2"/>
  <c r="R5" i="2" s="1"/>
  <c r="H5" i="2"/>
  <c r="Q5" i="2" s="1"/>
  <c r="G5" i="2"/>
  <c r="G5" i="3" s="1"/>
  <c r="P5" i="3" s="1"/>
  <c r="F5" i="2"/>
  <c r="F5" i="3" s="1"/>
  <c r="O5" i="3" s="1"/>
  <c r="E5" i="2"/>
  <c r="E5" i="3" s="1"/>
  <c r="N5" i="3" s="1"/>
  <c r="D5" i="2"/>
  <c r="C5" i="2"/>
  <c r="C5" i="3" s="1"/>
  <c r="L5" i="3" s="1"/>
  <c r="I4" i="2"/>
  <c r="H4" i="2"/>
  <c r="H4" i="3" s="1"/>
  <c r="Q4" i="3" s="1"/>
  <c r="G4" i="2"/>
  <c r="G4" i="3" s="1"/>
  <c r="P4" i="3" s="1"/>
  <c r="F4" i="2"/>
  <c r="F4" i="3" s="1"/>
  <c r="O4" i="3" s="1"/>
  <c r="E4" i="2"/>
  <c r="E4" i="3" s="1"/>
  <c r="N4" i="3" s="1"/>
  <c r="D4" i="2"/>
  <c r="D4" i="3" s="1"/>
  <c r="M4" i="3" s="1"/>
  <c r="B5" i="10"/>
  <c r="B6" i="10" s="1"/>
  <c r="B7" i="10" s="1"/>
  <c r="B8" i="10" s="1"/>
  <c r="B9" i="10" s="1"/>
  <c r="B10" i="10" s="1"/>
  <c r="B11" i="10" s="1"/>
  <c r="B12" i="10" s="1"/>
  <c r="B13" i="10" s="1"/>
  <c r="C85" i="3" l="1"/>
  <c r="L85" i="3" s="1"/>
  <c r="L85" i="2"/>
  <c r="H86" i="3"/>
  <c r="Q86" i="3" s="1"/>
  <c r="Q86" i="2"/>
  <c r="G93" i="3"/>
  <c r="P93" i="3" s="1"/>
  <c r="P93" i="2"/>
  <c r="C97" i="3"/>
  <c r="L97" i="3" s="1"/>
  <c r="L97" i="2"/>
  <c r="D102" i="3"/>
  <c r="M102" i="3" s="1"/>
  <c r="M102" i="2"/>
  <c r="E107" i="3"/>
  <c r="N107" i="3" s="1"/>
  <c r="N107" i="2"/>
  <c r="F119" i="3"/>
  <c r="O119" i="3" s="1"/>
  <c r="O119" i="2"/>
  <c r="H21" i="3"/>
  <c r="Q21" i="3" s="1"/>
  <c r="Q21" i="2"/>
  <c r="G88" i="3"/>
  <c r="P88" i="3" s="1"/>
  <c r="P88" i="2"/>
  <c r="E90" i="3"/>
  <c r="N90" i="3" s="1"/>
  <c r="N90" i="2"/>
  <c r="H93" i="3"/>
  <c r="Q93" i="3" s="1"/>
  <c r="Q93" i="2"/>
  <c r="O95" i="2"/>
  <c r="F95" i="3"/>
  <c r="O95" i="3" s="1"/>
  <c r="D97" i="3"/>
  <c r="M97" i="3" s="1"/>
  <c r="M97" i="2"/>
  <c r="G100" i="3"/>
  <c r="P100" i="3" s="1"/>
  <c r="P100" i="2"/>
  <c r="N102" i="2"/>
  <c r="E102" i="3"/>
  <c r="N102" i="3" s="1"/>
  <c r="C104" i="3"/>
  <c r="L104" i="3" s="1"/>
  <c r="L104" i="2"/>
  <c r="F107" i="3"/>
  <c r="O107" i="3" s="1"/>
  <c r="O107" i="2"/>
  <c r="D109" i="3"/>
  <c r="M109" i="3" s="1"/>
  <c r="M109" i="2"/>
  <c r="D116" i="3"/>
  <c r="M116" i="3" s="1"/>
  <c r="M116" i="2"/>
  <c r="G119" i="3"/>
  <c r="P119" i="3" s="1"/>
  <c r="P119" i="2"/>
  <c r="C123" i="3"/>
  <c r="L123" i="3" s="1"/>
  <c r="L123" i="2"/>
  <c r="O4" i="2"/>
  <c r="O8" i="2"/>
  <c r="Q12" i="2"/>
  <c r="Q14" i="2"/>
  <c r="Q26" i="2"/>
  <c r="L49" i="2"/>
  <c r="N121" i="2"/>
  <c r="F11" i="3"/>
  <c r="O11" i="3" s="1"/>
  <c r="D71" i="3"/>
  <c r="M71" i="3" s="1"/>
  <c r="F114" i="3"/>
  <c r="O114" i="3" s="1"/>
  <c r="F33" i="3"/>
  <c r="O33" i="3" s="1"/>
  <c r="O33" i="2"/>
  <c r="E40" i="3"/>
  <c r="N40" i="3" s="1"/>
  <c r="N40" i="2"/>
  <c r="P50" i="2"/>
  <c r="G50" i="3"/>
  <c r="P50" i="3" s="1"/>
  <c r="C66" i="3"/>
  <c r="L66" i="3" s="1"/>
  <c r="L66" i="2"/>
  <c r="Q91" i="2"/>
  <c r="H91" i="3"/>
  <c r="Q91" i="3" s="1"/>
  <c r="E35" i="3"/>
  <c r="N35" i="3" s="1"/>
  <c r="N35" i="2"/>
  <c r="C61" i="3"/>
  <c r="L61" i="3" s="1"/>
  <c r="L61" i="2"/>
  <c r="F83" i="3"/>
  <c r="O83" i="3" s="1"/>
  <c r="O83" i="2"/>
  <c r="P23" i="2"/>
  <c r="G23" i="3"/>
  <c r="P23" i="3" s="1"/>
  <c r="E37" i="3"/>
  <c r="N37" i="3" s="1"/>
  <c r="N37" i="2"/>
  <c r="L39" i="2"/>
  <c r="C39" i="3"/>
  <c r="L39" i="3" s="1"/>
  <c r="F42" i="3"/>
  <c r="O42" i="3" s="1"/>
  <c r="O42" i="2"/>
  <c r="E49" i="3"/>
  <c r="N49" i="3" s="1"/>
  <c r="N49" i="2"/>
  <c r="C75" i="3"/>
  <c r="L75" i="3" s="1"/>
  <c r="L75" i="2"/>
  <c r="F78" i="3"/>
  <c r="O78" i="3" s="1"/>
  <c r="O78" i="2"/>
  <c r="D80" i="3"/>
  <c r="M80" i="3" s="1"/>
  <c r="M80" i="2"/>
  <c r="L87" i="2"/>
  <c r="C87" i="3"/>
  <c r="L87" i="3" s="1"/>
  <c r="H88" i="3"/>
  <c r="Q88" i="3" s="1"/>
  <c r="Q88" i="2"/>
  <c r="F90" i="3"/>
  <c r="O90" i="3" s="1"/>
  <c r="O90" i="2"/>
  <c r="P95" i="2"/>
  <c r="G95" i="3"/>
  <c r="P95" i="3" s="1"/>
  <c r="E97" i="3"/>
  <c r="N97" i="3" s="1"/>
  <c r="N97" i="2"/>
  <c r="H100" i="3"/>
  <c r="Q100" i="3" s="1"/>
  <c r="Q100" i="2"/>
  <c r="O102" i="2"/>
  <c r="F102" i="3"/>
  <c r="O102" i="3" s="1"/>
  <c r="M104" i="2"/>
  <c r="D104" i="3"/>
  <c r="M104" i="3" s="1"/>
  <c r="E109" i="3"/>
  <c r="N109" i="3" s="1"/>
  <c r="N109" i="2"/>
  <c r="C111" i="3"/>
  <c r="L111" i="3" s="1"/>
  <c r="L111" i="2"/>
  <c r="H112" i="3"/>
  <c r="Q112" i="3" s="1"/>
  <c r="Q112" i="2"/>
  <c r="E116" i="3"/>
  <c r="N116" i="3" s="1"/>
  <c r="N116" i="2"/>
  <c r="L118" i="2"/>
  <c r="C118" i="3"/>
  <c r="L118" i="3" s="1"/>
  <c r="H119" i="3"/>
  <c r="Q119" i="3" s="1"/>
  <c r="Q119" i="2"/>
  <c r="D123" i="3"/>
  <c r="M123" i="3" s="1"/>
  <c r="M123" i="2"/>
  <c r="P4" i="2"/>
  <c r="P6" i="2"/>
  <c r="L19" i="2"/>
  <c r="N21" i="2"/>
  <c r="P29" i="2"/>
  <c r="N33" i="2"/>
  <c r="L37" i="2"/>
  <c r="M49" i="2"/>
  <c r="M53" i="2"/>
  <c r="N58" i="2"/>
  <c r="Q62" i="2"/>
  <c r="N67" i="2"/>
  <c r="Q87" i="2"/>
  <c r="O94" i="2"/>
  <c r="O121" i="2"/>
  <c r="G11" i="3"/>
  <c r="P11" i="3" s="1"/>
  <c r="H34" i="3"/>
  <c r="Q34" i="3" s="1"/>
  <c r="F46" i="3"/>
  <c r="O46" i="3" s="1"/>
  <c r="E59" i="3"/>
  <c r="N59" i="3" s="1"/>
  <c r="F71" i="3"/>
  <c r="O71" i="3" s="1"/>
  <c r="E89" i="3"/>
  <c r="N89" i="3" s="1"/>
  <c r="G115" i="3"/>
  <c r="P115" i="3" s="1"/>
  <c r="Q55" i="2"/>
  <c r="H55" i="3"/>
  <c r="Q55" i="3" s="1"/>
  <c r="N64" i="2"/>
  <c r="E64" i="3"/>
  <c r="N64" i="3" s="1"/>
  <c r="N76" i="2"/>
  <c r="E76" i="3"/>
  <c r="N76" i="3" s="1"/>
  <c r="N88" i="2"/>
  <c r="E88" i="3"/>
  <c r="N88" i="3" s="1"/>
  <c r="F93" i="3"/>
  <c r="O93" i="3" s="1"/>
  <c r="O93" i="2"/>
  <c r="N100" i="2"/>
  <c r="E100" i="3"/>
  <c r="N100" i="3" s="1"/>
  <c r="Q103" i="2"/>
  <c r="H103" i="3"/>
  <c r="Q103" i="3" s="1"/>
  <c r="M107" i="2"/>
  <c r="D107" i="3"/>
  <c r="M107" i="3" s="1"/>
  <c r="P110" i="2"/>
  <c r="G110" i="3"/>
  <c r="P110" i="3" s="1"/>
  <c r="N112" i="2"/>
  <c r="E112" i="3"/>
  <c r="N112" i="3" s="1"/>
  <c r="G117" i="3"/>
  <c r="P117" i="3" s="1"/>
  <c r="P117" i="2"/>
  <c r="E71" i="3"/>
  <c r="N71" i="3" s="1"/>
  <c r="N71" i="2"/>
  <c r="C73" i="3"/>
  <c r="L73" i="3" s="1"/>
  <c r="L73" i="2"/>
  <c r="H110" i="3"/>
  <c r="Q110" i="3" s="1"/>
  <c r="Q110" i="2"/>
  <c r="F54" i="3"/>
  <c r="O54" i="3" s="1"/>
  <c r="O54" i="2"/>
  <c r="G59" i="3"/>
  <c r="P59" i="3" s="1"/>
  <c r="P59" i="2"/>
  <c r="D68" i="3"/>
  <c r="M68" i="3" s="1"/>
  <c r="M68" i="2"/>
  <c r="E73" i="3"/>
  <c r="N73" i="3" s="1"/>
  <c r="N73" i="2"/>
  <c r="F25" i="3"/>
  <c r="O25" i="3" s="1"/>
  <c r="O25" i="2"/>
  <c r="C34" i="3"/>
  <c r="L34" i="3" s="1"/>
  <c r="L34" i="2"/>
  <c r="Q35" i="2"/>
  <c r="H35" i="3"/>
  <c r="Q35" i="3" s="1"/>
  <c r="M39" i="2"/>
  <c r="D39" i="3"/>
  <c r="M39" i="3" s="1"/>
  <c r="G42" i="3"/>
  <c r="P42" i="3" s="1"/>
  <c r="P42" i="2"/>
  <c r="Q47" i="2"/>
  <c r="H47" i="3"/>
  <c r="Q47" i="3" s="1"/>
  <c r="E56" i="3"/>
  <c r="N56" i="3" s="1"/>
  <c r="N56" i="2"/>
  <c r="L58" i="2"/>
  <c r="C58" i="3"/>
  <c r="L58" i="3" s="1"/>
  <c r="O61" i="2"/>
  <c r="F61" i="3"/>
  <c r="O61" i="3" s="1"/>
  <c r="N68" i="2"/>
  <c r="E68" i="3"/>
  <c r="N68" i="3" s="1"/>
  <c r="C70" i="3"/>
  <c r="L70" i="3" s="1"/>
  <c r="L70" i="2"/>
  <c r="Q71" i="2"/>
  <c r="H71" i="3"/>
  <c r="Q71" i="3" s="1"/>
  <c r="F73" i="3"/>
  <c r="O73" i="3" s="1"/>
  <c r="O73" i="2"/>
  <c r="N80" i="2"/>
  <c r="E80" i="3"/>
  <c r="N80" i="3" s="1"/>
  <c r="C82" i="3"/>
  <c r="L82" i="3" s="1"/>
  <c r="L82" i="2"/>
  <c r="F85" i="3"/>
  <c r="O85" i="3" s="1"/>
  <c r="O85" i="2"/>
  <c r="M87" i="2"/>
  <c r="D87" i="3"/>
  <c r="M87" i="3" s="1"/>
  <c r="G90" i="3"/>
  <c r="P90" i="3" s="1"/>
  <c r="P90" i="2"/>
  <c r="H95" i="3"/>
  <c r="Q95" i="3" s="1"/>
  <c r="Q95" i="2"/>
  <c r="O97" i="2"/>
  <c r="F97" i="3"/>
  <c r="O97" i="3" s="1"/>
  <c r="P102" i="2"/>
  <c r="G102" i="3"/>
  <c r="P102" i="3" s="1"/>
  <c r="E104" i="3"/>
  <c r="N104" i="3" s="1"/>
  <c r="N104" i="2"/>
  <c r="C106" i="3"/>
  <c r="L106" i="3" s="1"/>
  <c r="L106" i="2"/>
  <c r="F109" i="3"/>
  <c r="O109" i="3" s="1"/>
  <c r="O109" i="2"/>
  <c r="D111" i="3"/>
  <c r="M111" i="3" s="1"/>
  <c r="M111" i="2"/>
  <c r="F116" i="3"/>
  <c r="O116" i="3" s="1"/>
  <c r="O116" i="2"/>
  <c r="D118" i="3"/>
  <c r="M118" i="3" s="1"/>
  <c r="M118" i="2"/>
  <c r="G121" i="3"/>
  <c r="P121" i="3" s="1"/>
  <c r="P121" i="2"/>
  <c r="Q4" i="2"/>
  <c r="L7" i="2"/>
  <c r="L9" i="2"/>
  <c r="L11" i="2"/>
  <c r="L13" i="2"/>
  <c r="L15" i="2"/>
  <c r="L17" i="2"/>
  <c r="M19" i="2"/>
  <c r="O21" i="2"/>
  <c r="M24" i="2"/>
  <c r="L27" i="2"/>
  <c r="L30" i="2"/>
  <c r="Q33" i="2"/>
  <c r="O37" i="2"/>
  <c r="O41" i="2"/>
  <c r="P45" i="2"/>
  <c r="P53" i="2"/>
  <c r="O58" i="2"/>
  <c r="O74" i="2"/>
  <c r="L81" i="2"/>
  <c r="M103" i="2"/>
  <c r="L110" i="2"/>
  <c r="Q116" i="2"/>
  <c r="H11" i="3"/>
  <c r="Q11" i="3" s="1"/>
  <c r="C35" i="3"/>
  <c r="L35" i="3" s="1"/>
  <c r="G46" i="3"/>
  <c r="P46" i="3" s="1"/>
  <c r="H59" i="3"/>
  <c r="Q59" i="3" s="1"/>
  <c r="G74" i="3"/>
  <c r="P74" i="3" s="1"/>
  <c r="D93" i="3"/>
  <c r="M93" i="3" s="1"/>
  <c r="H117" i="3"/>
  <c r="Q117" i="3" s="1"/>
  <c r="D16" i="3"/>
  <c r="M16" i="3" s="1"/>
  <c r="M16" i="2"/>
  <c r="G26" i="3"/>
  <c r="P26" i="3" s="1"/>
  <c r="P26" i="2"/>
  <c r="G38" i="3"/>
  <c r="P38" i="3" s="1"/>
  <c r="P38" i="2"/>
  <c r="E52" i="3"/>
  <c r="N52" i="3" s="1"/>
  <c r="N52" i="2"/>
  <c r="F57" i="3"/>
  <c r="O57" i="3" s="1"/>
  <c r="O57" i="2"/>
  <c r="H67" i="3"/>
  <c r="Q67" i="3" s="1"/>
  <c r="Q67" i="2"/>
  <c r="L78" i="2"/>
  <c r="C78" i="3"/>
  <c r="L78" i="3" s="1"/>
  <c r="G86" i="3"/>
  <c r="P86" i="3" s="1"/>
  <c r="P86" i="2"/>
  <c r="G98" i="3"/>
  <c r="P98" i="3" s="1"/>
  <c r="P98" i="2"/>
  <c r="F105" i="3"/>
  <c r="O105" i="3" s="1"/>
  <c r="O105" i="2"/>
  <c r="M4" i="2"/>
  <c r="O14" i="2"/>
  <c r="F112" i="3"/>
  <c r="O112" i="3" s="1"/>
  <c r="O112" i="2"/>
  <c r="F88" i="3"/>
  <c r="O88" i="3" s="1"/>
  <c r="D37" i="3"/>
  <c r="M37" i="3" s="1"/>
  <c r="M37" i="2"/>
  <c r="G40" i="3"/>
  <c r="P40" i="3" s="1"/>
  <c r="P40" i="2"/>
  <c r="H45" i="3"/>
  <c r="Q45" i="3" s="1"/>
  <c r="Q45" i="2"/>
  <c r="O47" i="2"/>
  <c r="F47" i="3"/>
  <c r="O47" i="3" s="1"/>
  <c r="F59" i="3"/>
  <c r="O59" i="3" s="1"/>
  <c r="O59" i="2"/>
  <c r="R4" i="2"/>
  <c r="E27" i="3"/>
  <c r="N27" i="3" s="1"/>
  <c r="N27" i="2"/>
  <c r="L5" i="2"/>
  <c r="M7" i="2"/>
  <c r="M9" i="2"/>
  <c r="M11" i="2"/>
  <c r="M13" i="2"/>
  <c r="M15" i="2"/>
  <c r="N17" i="2"/>
  <c r="N19" i="2"/>
  <c r="P21" i="2"/>
  <c r="O24" i="2"/>
  <c r="O30" i="2"/>
  <c r="L38" i="2"/>
  <c r="L50" i="2"/>
  <c r="M54" i="2"/>
  <c r="P58" i="2"/>
  <c r="P68" i="2"/>
  <c r="Q74" i="2"/>
  <c r="P89" i="2"/>
  <c r="N96" i="2"/>
  <c r="N103" i="2"/>
  <c r="M110" i="2"/>
  <c r="D14" i="3"/>
  <c r="M14" i="3" s="1"/>
  <c r="H25" i="3"/>
  <c r="Q25" i="3" s="1"/>
  <c r="H46" i="3"/>
  <c r="Q46" i="3" s="1"/>
  <c r="C60" i="3"/>
  <c r="L60" i="3" s="1"/>
  <c r="E93" i="3"/>
  <c r="N93" i="3" s="1"/>
  <c r="E22" i="3"/>
  <c r="N22" i="3" s="1"/>
  <c r="N22" i="2"/>
  <c r="L24" i="2"/>
  <c r="C24" i="3"/>
  <c r="L24" i="3" s="1"/>
  <c r="F27" i="3"/>
  <c r="O27" i="3" s="1"/>
  <c r="O27" i="2"/>
  <c r="P32" i="2"/>
  <c r="G32" i="3"/>
  <c r="P32" i="3" s="1"/>
  <c r="E34" i="3"/>
  <c r="N34" i="3" s="1"/>
  <c r="N34" i="2"/>
  <c r="F39" i="3"/>
  <c r="O39" i="3" s="1"/>
  <c r="O39" i="2"/>
  <c r="M41" i="2"/>
  <c r="D41" i="3"/>
  <c r="M41" i="3" s="1"/>
  <c r="G44" i="3"/>
  <c r="P44" i="3" s="1"/>
  <c r="P44" i="2"/>
  <c r="O51" i="2"/>
  <c r="F51" i="3"/>
  <c r="O51" i="3" s="1"/>
  <c r="Q61" i="2"/>
  <c r="H61" i="3"/>
  <c r="Q61" i="3" s="1"/>
  <c r="F63" i="3"/>
  <c r="O63" i="3" s="1"/>
  <c r="O63" i="2"/>
  <c r="E70" i="3"/>
  <c r="N70" i="3" s="1"/>
  <c r="N70" i="2"/>
  <c r="L72" i="2"/>
  <c r="C72" i="3"/>
  <c r="L72" i="3" s="1"/>
  <c r="H73" i="3"/>
  <c r="Q73" i="3" s="1"/>
  <c r="Q73" i="2"/>
  <c r="F75" i="3"/>
  <c r="O75" i="3" s="1"/>
  <c r="O75" i="2"/>
  <c r="D77" i="3"/>
  <c r="M77" i="3" s="1"/>
  <c r="M77" i="2"/>
  <c r="P80" i="2"/>
  <c r="G80" i="3"/>
  <c r="P80" i="3" s="1"/>
  <c r="N82" i="2"/>
  <c r="E82" i="3"/>
  <c r="N82" i="3" s="1"/>
  <c r="C84" i="3"/>
  <c r="L84" i="3" s="1"/>
  <c r="L84" i="2"/>
  <c r="H85" i="3"/>
  <c r="Q85" i="3" s="1"/>
  <c r="Q85" i="2"/>
  <c r="D89" i="3"/>
  <c r="M89" i="3" s="1"/>
  <c r="M89" i="2"/>
  <c r="G92" i="3"/>
  <c r="P92" i="3" s="1"/>
  <c r="P92" i="2"/>
  <c r="C96" i="3"/>
  <c r="L96" i="3" s="1"/>
  <c r="L96" i="2"/>
  <c r="H97" i="3"/>
  <c r="Q97" i="3" s="1"/>
  <c r="Q97" i="2"/>
  <c r="D101" i="3"/>
  <c r="M101" i="3" s="1"/>
  <c r="M101" i="2"/>
  <c r="G104" i="3"/>
  <c r="P104" i="3" s="1"/>
  <c r="P104" i="2"/>
  <c r="E106" i="3"/>
  <c r="N106" i="3" s="1"/>
  <c r="N106" i="2"/>
  <c r="Q109" i="2"/>
  <c r="H109" i="3"/>
  <c r="Q109" i="3" s="1"/>
  <c r="F111" i="3"/>
  <c r="O111" i="3" s="1"/>
  <c r="O111" i="2"/>
  <c r="D113" i="3"/>
  <c r="M113" i="3" s="1"/>
  <c r="M113" i="2"/>
  <c r="C115" i="3"/>
  <c r="L115" i="3" s="1"/>
  <c r="L115" i="2"/>
  <c r="O118" i="2"/>
  <c r="F118" i="3"/>
  <c r="O118" i="3" s="1"/>
  <c r="D120" i="3"/>
  <c r="M120" i="3" s="1"/>
  <c r="M120" i="2"/>
  <c r="G123" i="3"/>
  <c r="P123" i="3" s="1"/>
  <c r="P123" i="2"/>
  <c r="N5" i="2"/>
  <c r="N7" i="2"/>
  <c r="N9" i="2"/>
  <c r="N11" i="2"/>
  <c r="N13" i="2"/>
  <c r="N15" i="2"/>
  <c r="O17" i="2"/>
  <c r="O19" i="2"/>
  <c r="P27" i="2"/>
  <c r="O34" i="2"/>
  <c r="M38" i="2"/>
  <c r="M42" i="2"/>
  <c r="M50" i="2"/>
  <c r="N54" i="2"/>
  <c r="L59" i="2"/>
  <c r="O64" i="2"/>
  <c r="Q68" i="2"/>
  <c r="Q89" i="2"/>
  <c r="O96" i="2"/>
  <c r="O103" i="2"/>
  <c r="G14" i="3"/>
  <c r="P14" i="3" s="1"/>
  <c r="E28" i="3"/>
  <c r="N28" i="3" s="1"/>
  <c r="N28" i="2"/>
  <c r="D47" i="3"/>
  <c r="M47" i="3" s="1"/>
  <c r="M47" i="2"/>
  <c r="M83" i="2"/>
  <c r="D83" i="3"/>
  <c r="M83" i="3" s="1"/>
  <c r="O76" i="2"/>
  <c r="F76" i="3"/>
  <c r="O76" i="3" s="1"/>
  <c r="D78" i="3"/>
  <c r="M78" i="3" s="1"/>
  <c r="M78" i="2"/>
  <c r="G81" i="3"/>
  <c r="P81" i="3" s="1"/>
  <c r="P81" i="2"/>
  <c r="N95" i="2"/>
  <c r="E95" i="3"/>
  <c r="N95" i="3" s="1"/>
  <c r="N114" i="2"/>
  <c r="E114" i="3"/>
  <c r="N114" i="3" s="1"/>
  <c r="O52" i="2"/>
  <c r="Q57" i="2"/>
  <c r="H57" i="3"/>
  <c r="Q57" i="3" s="1"/>
  <c r="E66" i="3"/>
  <c r="N66" i="3" s="1"/>
  <c r="N66" i="2"/>
  <c r="C68" i="3"/>
  <c r="L68" i="3" s="1"/>
  <c r="L68" i="2"/>
  <c r="H69" i="3"/>
  <c r="Q69" i="3" s="1"/>
  <c r="Q69" i="2"/>
  <c r="L80" i="2"/>
  <c r="C80" i="3"/>
  <c r="L80" i="3" s="1"/>
  <c r="F22" i="3"/>
  <c r="O22" i="3" s="1"/>
  <c r="O22" i="2"/>
  <c r="C31" i="3"/>
  <c r="L31" i="3" s="1"/>
  <c r="L31" i="2"/>
  <c r="G39" i="3"/>
  <c r="P39" i="3" s="1"/>
  <c r="P39" i="2"/>
  <c r="N41" i="2"/>
  <c r="E41" i="3"/>
  <c r="N41" i="3" s="1"/>
  <c r="C43" i="3"/>
  <c r="L43" i="3" s="1"/>
  <c r="L43" i="2"/>
  <c r="E53" i="3"/>
  <c r="N53" i="3" s="1"/>
  <c r="N53" i="2"/>
  <c r="H56" i="3"/>
  <c r="Q56" i="3" s="1"/>
  <c r="Q56" i="2"/>
  <c r="M60" i="2"/>
  <c r="D60" i="3"/>
  <c r="M60" i="3" s="1"/>
  <c r="G63" i="3"/>
  <c r="P63" i="3" s="1"/>
  <c r="P63" i="2"/>
  <c r="C67" i="3"/>
  <c r="L67" i="3" s="1"/>
  <c r="L67" i="2"/>
  <c r="D72" i="3"/>
  <c r="M72" i="3" s="1"/>
  <c r="M72" i="2"/>
  <c r="G75" i="3"/>
  <c r="P75" i="3" s="1"/>
  <c r="P75" i="2"/>
  <c r="E77" i="3"/>
  <c r="N77" i="3" s="1"/>
  <c r="N77" i="2"/>
  <c r="O82" i="2"/>
  <c r="F82" i="3"/>
  <c r="O82" i="3" s="1"/>
  <c r="L91" i="2"/>
  <c r="C91" i="3"/>
  <c r="L91" i="3" s="1"/>
  <c r="H92" i="3"/>
  <c r="Q92" i="3" s="1"/>
  <c r="Q92" i="2"/>
  <c r="D96" i="3"/>
  <c r="M96" i="3" s="1"/>
  <c r="M96" i="2"/>
  <c r="G99" i="3"/>
  <c r="P99" i="3" s="1"/>
  <c r="P99" i="2"/>
  <c r="C103" i="3"/>
  <c r="L103" i="3" s="1"/>
  <c r="L103" i="2"/>
  <c r="H104" i="3"/>
  <c r="Q104" i="3" s="1"/>
  <c r="Q104" i="2"/>
  <c r="D108" i="3"/>
  <c r="M108" i="3" s="1"/>
  <c r="M108" i="2"/>
  <c r="G111" i="3"/>
  <c r="P111" i="3" s="1"/>
  <c r="P111" i="2"/>
  <c r="O113" i="2"/>
  <c r="F113" i="3"/>
  <c r="O113" i="3" s="1"/>
  <c r="D115" i="3"/>
  <c r="M115" i="3" s="1"/>
  <c r="M115" i="2"/>
  <c r="O5" i="2"/>
  <c r="O7" i="2"/>
  <c r="O9" i="2"/>
  <c r="O13" i="2"/>
  <c r="P15" i="2"/>
  <c r="P17" i="2"/>
  <c r="P19" i="2"/>
  <c r="L25" i="2"/>
  <c r="Q27" i="2"/>
  <c r="Q30" i="2"/>
  <c r="N38" i="2"/>
  <c r="N42" i="2"/>
  <c r="N46" i="2"/>
  <c r="N50" i="2"/>
  <c r="P64" i="2"/>
  <c r="P69" i="2"/>
  <c r="P76" i="2"/>
  <c r="M90" i="2"/>
  <c r="L112" i="2"/>
  <c r="D26" i="3"/>
  <c r="M26" i="3" s="1"/>
  <c r="H37" i="3"/>
  <c r="Q37" i="3" s="1"/>
  <c r="H49" i="3"/>
  <c r="Q49" i="3" s="1"/>
  <c r="C63" i="3"/>
  <c r="L63" i="3" s="1"/>
  <c r="D79" i="3"/>
  <c r="M79" i="3" s="1"/>
  <c r="Q43" i="2"/>
  <c r="H43" i="3"/>
  <c r="Q43" i="3" s="1"/>
  <c r="M95" i="2"/>
  <c r="D95" i="3"/>
  <c r="M95" i="3" s="1"/>
  <c r="H122" i="3"/>
  <c r="Q122" i="3" s="1"/>
  <c r="Q122" i="2"/>
  <c r="E47" i="3"/>
  <c r="N47" i="3" s="1"/>
  <c r="N47" i="2"/>
  <c r="H50" i="3"/>
  <c r="Q50" i="3" s="1"/>
  <c r="Q50" i="2"/>
  <c r="D66" i="3"/>
  <c r="M66" i="3" s="1"/>
  <c r="M66" i="2"/>
  <c r="N4" i="2"/>
  <c r="E30" i="3"/>
  <c r="N30" i="3" s="1"/>
  <c r="N30" i="2"/>
  <c r="Q39" i="2"/>
  <c r="H39" i="3"/>
  <c r="Q39" i="3" s="1"/>
  <c r="M43" i="2"/>
  <c r="D43" i="3"/>
  <c r="M43" i="3" s="1"/>
  <c r="Q51" i="2"/>
  <c r="H51" i="3"/>
  <c r="Q51" i="3" s="1"/>
  <c r="F53" i="3"/>
  <c r="O53" i="3" s="1"/>
  <c r="O53" i="2"/>
  <c r="L62" i="2"/>
  <c r="C62" i="3"/>
  <c r="L62" i="3" s="1"/>
  <c r="H63" i="3"/>
  <c r="Q63" i="3" s="1"/>
  <c r="Q63" i="2"/>
  <c r="F65" i="3"/>
  <c r="O65" i="3" s="1"/>
  <c r="O65" i="2"/>
  <c r="E72" i="3"/>
  <c r="N72" i="3" s="1"/>
  <c r="N72" i="2"/>
  <c r="C74" i="3"/>
  <c r="L74" i="3" s="1"/>
  <c r="L74" i="2"/>
  <c r="H75" i="3"/>
  <c r="Q75" i="3" s="1"/>
  <c r="Q75" i="2"/>
  <c r="F77" i="3"/>
  <c r="O77" i="3" s="1"/>
  <c r="O77" i="2"/>
  <c r="G82" i="3"/>
  <c r="P82" i="3" s="1"/>
  <c r="P82" i="2"/>
  <c r="E84" i="3"/>
  <c r="N84" i="3" s="1"/>
  <c r="N84" i="2"/>
  <c r="C86" i="3"/>
  <c r="L86" i="3" s="1"/>
  <c r="L86" i="2"/>
  <c r="O89" i="2"/>
  <c r="F89" i="3"/>
  <c r="O89" i="3" s="1"/>
  <c r="D91" i="3"/>
  <c r="M91" i="3" s="1"/>
  <c r="M91" i="2"/>
  <c r="G94" i="3"/>
  <c r="P94" i="3" s="1"/>
  <c r="P94" i="2"/>
  <c r="C98" i="3"/>
  <c r="L98" i="3" s="1"/>
  <c r="L98" i="2"/>
  <c r="Q99" i="2"/>
  <c r="H99" i="3"/>
  <c r="Q99" i="3" s="1"/>
  <c r="F101" i="3"/>
  <c r="O101" i="3" s="1"/>
  <c r="O101" i="2"/>
  <c r="G106" i="3"/>
  <c r="P106" i="3" s="1"/>
  <c r="P106" i="2"/>
  <c r="E108" i="3"/>
  <c r="N108" i="3" s="1"/>
  <c r="N108" i="2"/>
  <c r="H111" i="3"/>
  <c r="Q111" i="3" s="1"/>
  <c r="Q111" i="2"/>
  <c r="G113" i="3"/>
  <c r="P113" i="3" s="1"/>
  <c r="P113" i="2"/>
  <c r="E115" i="3"/>
  <c r="N115" i="3" s="1"/>
  <c r="N115" i="2"/>
  <c r="C117" i="3"/>
  <c r="L117" i="3" s="1"/>
  <c r="L117" i="2"/>
  <c r="F120" i="3"/>
  <c r="O120" i="3" s="1"/>
  <c r="O120" i="2"/>
  <c r="D122" i="3"/>
  <c r="M122" i="3" s="1"/>
  <c r="M122" i="2"/>
  <c r="P5" i="2"/>
  <c r="P7" i="2"/>
  <c r="P9" i="2"/>
  <c r="P13" i="2"/>
  <c r="Q15" i="2"/>
  <c r="Q17" i="2"/>
  <c r="Q19" i="2"/>
  <c r="M22" i="2"/>
  <c r="M25" i="2"/>
  <c r="N31" i="2"/>
  <c r="Q38" i="2"/>
  <c r="L51" i="2"/>
  <c r="L55" i="2"/>
  <c r="N60" i="2"/>
  <c r="Q64" i="2"/>
  <c r="O70" i="2"/>
  <c r="Q76" i="2"/>
  <c r="N83" i="2"/>
  <c r="Q118" i="2"/>
  <c r="H5" i="3"/>
  <c r="Q5" i="3" s="1"/>
  <c r="D17" i="3"/>
  <c r="M17" i="3" s="1"/>
  <c r="F79" i="3"/>
  <c r="O79" i="3" s="1"/>
  <c r="O45" i="2"/>
  <c r="F45" i="3"/>
  <c r="O45" i="3" s="1"/>
  <c r="D59" i="3"/>
  <c r="M59" i="3" s="1"/>
  <c r="M59" i="2"/>
  <c r="O81" i="2"/>
  <c r="F81" i="3"/>
  <c r="O81" i="3" s="1"/>
  <c r="D114" i="3"/>
  <c r="M114" i="3" s="1"/>
  <c r="M114" i="2"/>
  <c r="L121" i="2"/>
  <c r="C121" i="3"/>
  <c r="L121" i="3" s="1"/>
  <c r="F28" i="3"/>
  <c r="O28" i="3" s="1"/>
  <c r="O28" i="2"/>
  <c r="M30" i="2"/>
  <c r="D30" i="3"/>
  <c r="M30" i="3" s="1"/>
  <c r="G33" i="3"/>
  <c r="P33" i="3" s="1"/>
  <c r="P33" i="2"/>
  <c r="Q81" i="2"/>
  <c r="H81" i="3"/>
  <c r="Q81" i="3" s="1"/>
  <c r="E24" i="3"/>
  <c r="N24" i="3" s="1"/>
  <c r="N24" i="2"/>
  <c r="D31" i="3"/>
  <c r="M31" i="3" s="1"/>
  <c r="M31" i="2"/>
  <c r="G10" i="3"/>
  <c r="P10" i="3" s="1"/>
  <c r="P10" i="2"/>
  <c r="C21" i="3"/>
  <c r="L21" i="3" s="1"/>
  <c r="L21" i="2"/>
  <c r="H22" i="3"/>
  <c r="Q22" i="3" s="1"/>
  <c r="Q22" i="2"/>
  <c r="C33" i="3"/>
  <c r="L33" i="3" s="1"/>
  <c r="L33" i="2"/>
  <c r="G41" i="3"/>
  <c r="P41" i="3" s="1"/>
  <c r="P41" i="2"/>
  <c r="C45" i="3"/>
  <c r="L45" i="3" s="1"/>
  <c r="L45" i="2"/>
  <c r="F48" i="3"/>
  <c r="O48" i="3" s="1"/>
  <c r="O48" i="2"/>
  <c r="E55" i="3"/>
  <c r="N55" i="3" s="1"/>
  <c r="N55" i="2"/>
  <c r="H58" i="3"/>
  <c r="Q58" i="3" s="1"/>
  <c r="Q58" i="2"/>
  <c r="D62" i="3"/>
  <c r="M62" i="3" s="1"/>
  <c r="M62" i="2"/>
  <c r="G65" i="3"/>
  <c r="P65" i="3" s="1"/>
  <c r="P65" i="2"/>
  <c r="C69" i="3"/>
  <c r="L69" i="3" s="1"/>
  <c r="L69" i="2"/>
  <c r="D74" i="3"/>
  <c r="M74" i="3" s="1"/>
  <c r="M74" i="2"/>
  <c r="G77" i="3"/>
  <c r="P77" i="3" s="1"/>
  <c r="P77" i="2"/>
  <c r="E79" i="3"/>
  <c r="N79" i="3" s="1"/>
  <c r="N79" i="2"/>
  <c r="H82" i="3"/>
  <c r="Q82" i="3" s="1"/>
  <c r="Q82" i="2"/>
  <c r="O84" i="2"/>
  <c r="F84" i="3"/>
  <c r="O84" i="3" s="1"/>
  <c r="M86" i="2"/>
  <c r="D86" i="3"/>
  <c r="M86" i="3" s="1"/>
  <c r="E91" i="3"/>
  <c r="N91" i="3" s="1"/>
  <c r="N91" i="2"/>
  <c r="C93" i="3"/>
  <c r="L93" i="3" s="1"/>
  <c r="L93" i="2"/>
  <c r="H94" i="3"/>
  <c r="Q94" i="3" s="1"/>
  <c r="Q94" i="2"/>
  <c r="D98" i="3"/>
  <c r="M98" i="3" s="1"/>
  <c r="M98" i="2"/>
  <c r="G101" i="3"/>
  <c r="P101" i="3" s="1"/>
  <c r="P101" i="2"/>
  <c r="C105" i="3"/>
  <c r="L105" i="3" s="1"/>
  <c r="L105" i="2"/>
  <c r="H106" i="3"/>
  <c r="Q106" i="3" s="1"/>
  <c r="Q106" i="2"/>
  <c r="F108" i="3"/>
  <c r="O108" i="3" s="1"/>
  <c r="O108" i="2"/>
  <c r="H113" i="3"/>
  <c r="Q113" i="3" s="1"/>
  <c r="Q113" i="2"/>
  <c r="F115" i="3"/>
  <c r="O115" i="3" s="1"/>
  <c r="O115" i="2"/>
  <c r="D117" i="3"/>
  <c r="M117" i="3" s="1"/>
  <c r="M117" i="2"/>
  <c r="G120" i="3"/>
  <c r="P120" i="3" s="1"/>
  <c r="P120" i="2"/>
  <c r="E122" i="3"/>
  <c r="N122" i="3" s="1"/>
  <c r="N122" i="2"/>
  <c r="F18" i="3"/>
  <c r="O18" i="3" s="1"/>
  <c r="Q7" i="2"/>
  <c r="Q9" i="2"/>
  <c r="L20" i="2"/>
  <c r="P22" i="2"/>
  <c r="N25" i="2"/>
  <c r="M28" i="2"/>
  <c r="O31" i="2"/>
  <c r="M35" i="2"/>
  <c r="L47" i="2"/>
  <c r="M55" i="2"/>
  <c r="O60" i="2"/>
  <c r="M65" i="2"/>
  <c r="P70" i="2"/>
  <c r="L92" i="2"/>
  <c r="Q98" i="2"/>
  <c r="P105" i="2"/>
  <c r="P112" i="2"/>
  <c r="C6" i="3"/>
  <c r="L6" i="3" s="1"/>
  <c r="D29" i="3"/>
  <c r="M29" i="3" s="1"/>
  <c r="F40" i="3"/>
  <c r="O40" i="3" s="1"/>
  <c r="G52" i="3"/>
  <c r="P52" i="3" s="1"/>
  <c r="H79" i="3"/>
  <c r="Q79" i="3" s="1"/>
  <c r="F99" i="3"/>
  <c r="O99" i="3" s="1"/>
  <c r="G62" i="3"/>
  <c r="P62" i="3" s="1"/>
  <c r="P62" i="2"/>
  <c r="C102" i="3"/>
  <c r="L102" i="3" s="1"/>
  <c r="L102" i="2"/>
  <c r="L18" i="2"/>
  <c r="C18" i="3"/>
  <c r="L18" i="3" s="1"/>
  <c r="P57" i="2"/>
  <c r="G57" i="3"/>
  <c r="P57" i="3" s="1"/>
  <c r="F100" i="3"/>
  <c r="O100" i="3" s="1"/>
  <c r="O100" i="2"/>
  <c r="C116" i="3"/>
  <c r="L116" i="3" s="1"/>
  <c r="L116" i="2"/>
  <c r="M73" i="2"/>
  <c r="D73" i="3"/>
  <c r="M73" i="3" s="1"/>
  <c r="M5" i="2"/>
  <c r="D5" i="3"/>
  <c r="M5" i="3" s="1"/>
  <c r="E10" i="3"/>
  <c r="N10" i="3" s="1"/>
  <c r="N10" i="2"/>
  <c r="L12" i="2"/>
  <c r="C12" i="3"/>
  <c r="L12" i="3" s="1"/>
  <c r="Q13" i="2"/>
  <c r="H13" i="3"/>
  <c r="Q13" i="3" s="1"/>
  <c r="F15" i="3"/>
  <c r="O15" i="3" s="1"/>
  <c r="O15" i="2"/>
  <c r="P24" i="2"/>
  <c r="G24" i="3"/>
  <c r="P24" i="3" s="1"/>
  <c r="C28" i="3"/>
  <c r="L28" i="3" s="1"/>
  <c r="L28" i="2"/>
  <c r="Q29" i="2"/>
  <c r="H29" i="3"/>
  <c r="Q29" i="3" s="1"/>
  <c r="G36" i="3"/>
  <c r="P36" i="3" s="1"/>
  <c r="P36" i="2"/>
  <c r="H41" i="3"/>
  <c r="Q41" i="3" s="1"/>
  <c r="Q41" i="2"/>
  <c r="D45" i="3"/>
  <c r="M45" i="3" s="1"/>
  <c r="M45" i="2"/>
  <c r="G48" i="3"/>
  <c r="P48" i="3" s="1"/>
  <c r="P48" i="2"/>
  <c r="Q53" i="2"/>
  <c r="H53" i="3"/>
  <c r="Q53" i="3" s="1"/>
  <c r="F55" i="3"/>
  <c r="O55" i="3" s="1"/>
  <c r="O55" i="2"/>
  <c r="C64" i="3"/>
  <c r="L64" i="3" s="1"/>
  <c r="L64" i="2"/>
  <c r="H65" i="3"/>
  <c r="Q65" i="3" s="1"/>
  <c r="Q65" i="2"/>
  <c r="D69" i="3"/>
  <c r="M69" i="3" s="1"/>
  <c r="M69" i="2"/>
  <c r="E74" i="3"/>
  <c r="N74" i="3" s="1"/>
  <c r="N74" i="2"/>
  <c r="L76" i="2"/>
  <c r="C76" i="3"/>
  <c r="L76" i="3" s="1"/>
  <c r="H77" i="3"/>
  <c r="Q77" i="3" s="1"/>
  <c r="Q77" i="2"/>
  <c r="D81" i="3"/>
  <c r="M81" i="3" s="1"/>
  <c r="M81" i="2"/>
  <c r="G84" i="3"/>
  <c r="P84" i="3" s="1"/>
  <c r="P84" i="2"/>
  <c r="E86" i="3"/>
  <c r="N86" i="3" s="1"/>
  <c r="N86" i="2"/>
  <c r="C88" i="3"/>
  <c r="L88" i="3" s="1"/>
  <c r="L88" i="2"/>
  <c r="F91" i="3"/>
  <c r="O91" i="3" s="1"/>
  <c r="O91" i="2"/>
  <c r="P96" i="2"/>
  <c r="G96" i="3"/>
  <c r="P96" i="3" s="1"/>
  <c r="E98" i="3"/>
  <c r="N98" i="3" s="1"/>
  <c r="N98" i="2"/>
  <c r="C100" i="3"/>
  <c r="L100" i="3" s="1"/>
  <c r="L100" i="2"/>
  <c r="H101" i="3"/>
  <c r="Q101" i="3" s="1"/>
  <c r="Q101" i="2"/>
  <c r="D105" i="3"/>
  <c r="M105" i="3" s="1"/>
  <c r="M105" i="2"/>
  <c r="G108" i="3"/>
  <c r="P108" i="3" s="1"/>
  <c r="P108" i="2"/>
  <c r="E110" i="3"/>
  <c r="N110" i="3" s="1"/>
  <c r="N110" i="2"/>
  <c r="E117" i="3"/>
  <c r="N117" i="3" s="1"/>
  <c r="N117" i="2"/>
  <c r="C119" i="3"/>
  <c r="L119" i="3" s="1"/>
  <c r="L119" i="2"/>
  <c r="H120" i="3"/>
  <c r="Q120" i="3" s="1"/>
  <c r="Q120" i="2"/>
  <c r="F122" i="3"/>
  <c r="O122" i="3" s="1"/>
  <c r="O122" i="2"/>
  <c r="L14" i="2"/>
  <c r="L16" i="2"/>
  <c r="M18" i="2"/>
  <c r="M20" i="2"/>
  <c r="P25" i="2"/>
  <c r="P28" i="2"/>
  <c r="P35" i="2"/>
  <c r="P47" i="2"/>
  <c r="P51" i="2"/>
  <c r="P60" i="2"/>
  <c r="N65" i="2"/>
  <c r="M85" i="2"/>
  <c r="Q105" i="2"/>
  <c r="N119" i="2"/>
  <c r="E29" i="3"/>
  <c r="N29" i="3" s="1"/>
  <c r="H52" i="3"/>
  <c r="Q52" i="3" s="1"/>
  <c r="G83" i="3"/>
  <c r="P83" i="3" s="1"/>
  <c r="F106" i="3"/>
  <c r="O106" i="3" s="1"/>
  <c r="H31" i="3"/>
  <c r="Q31" i="3" s="1"/>
  <c r="Q31" i="2"/>
  <c r="L42" i="2"/>
  <c r="C42" i="3"/>
  <c r="L42" i="3" s="1"/>
  <c r="L54" i="2"/>
  <c r="C54" i="3"/>
  <c r="L54" i="3" s="1"/>
  <c r="O69" i="2"/>
  <c r="F69" i="3"/>
  <c r="O69" i="3" s="1"/>
  <c r="L90" i="2"/>
  <c r="C90" i="3"/>
  <c r="L90" i="3" s="1"/>
  <c r="C109" i="3"/>
  <c r="L109" i="3" s="1"/>
  <c r="L109" i="2"/>
  <c r="O35" i="2"/>
  <c r="F35" i="3"/>
  <c r="O35" i="3" s="1"/>
  <c r="E78" i="3"/>
  <c r="N78" i="3" s="1"/>
  <c r="N78" i="2"/>
  <c r="H6" i="3"/>
  <c r="Q6" i="3" s="1"/>
  <c r="Q6" i="2"/>
  <c r="F12" i="3"/>
  <c r="O12" i="3" s="1"/>
  <c r="O12" i="2"/>
  <c r="E14" i="3"/>
  <c r="N14" i="3" s="1"/>
  <c r="N14" i="2"/>
  <c r="Q24" i="2"/>
  <c r="H24" i="3"/>
  <c r="Q24" i="3" s="1"/>
  <c r="F26" i="3"/>
  <c r="O26" i="3" s="1"/>
  <c r="O26" i="2"/>
  <c r="H36" i="3"/>
  <c r="Q36" i="3" s="1"/>
  <c r="Q36" i="2"/>
  <c r="F38" i="3"/>
  <c r="O38" i="3" s="1"/>
  <c r="O38" i="2"/>
  <c r="E45" i="3"/>
  <c r="N45" i="3" s="1"/>
  <c r="N45" i="2"/>
  <c r="Q48" i="2"/>
  <c r="H48" i="3"/>
  <c r="Q48" i="3" s="1"/>
  <c r="F50" i="3"/>
  <c r="O50" i="3" s="1"/>
  <c r="O50" i="2"/>
  <c r="G55" i="3"/>
  <c r="P55" i="3" s="1"/>
  <c r="P55" i="2"/>
  <c r="N57" i="2"/>
  <c r="E57" i="3"/>
  <c r="N57" i="3" s="1"/>
  <c r="H60" i="3"/>
  <c r="Q60" i="3" s="1"/>
  <c r="Q60" i="2"/>
  <c r="M64" i="2"/>
  <c r="D64" i="3"/>
  <c r="M64" i="3" s="1"/>
  <c r="P67" i="2"/>
  <c r="G67" i="3"/>
  <c r="P67" i="3" s="1"/>
  <c r="N69" i="2"/>
  <c r="E69" i="3"/>
  <c r="N69" i="3" s="1"/>
  <c r="C71" i="3"/>
  <c r="L71" i="3" s="1"/>
  <c r="L71" i="2"/>
  <c r="M76" i="2"/>
  <c r="D76" i="3"/>
  <c r="M76" i="3" s="1"/>
  <c r="G79" i="3"/>
  <c r="P79" i="3" s="1"/>
  <c r="P79" i="2"/>
  <c r="E81" i="3"/>
  <c r="N81" i="3" s="1"/>
  <c r="N81" i="2"/>
  <c r="H84" i="3"/>
  <c r="Q84" i="3" s="1"/>
  <c r="Q84" i="2"/>
  <c r="F86" i="3"/>
  <c r="O86" i="3" s="1"/>
  <c r="O86" i="2"/>
  <c r="D88" i="3"/>
  <c r="M88" i="3" s="1"/>
  <c r="M88" i="2"/>
  <c r="G91" i="3"/>
  <c r="P91" i="3" s="1"/>
  <c r="P91" i="2"/>
  <c r="C95" i="3"/>
  <c r="L95" i="3" s="1"/>
  <c r="L95" i="2"/>
  <c r="F98" i="3"/>
  <c r="O98" i="3" s="1"/>
  <c r="O98" i="2"/>
  <c r="D100" i="3"/>
  <c r="M100" i="3" s="1"/>
  <c r="M100" i="2"/>
  <c r="G103" i="3"/>
  <c r="P103" i="3" s="1"/>
  <c r="P103" i="2"/>
  <c r="H108" i="3"/>
  <c r="Q108" i="3" s="1"/>
  <c r="Q108" i="2"/>
  <c r="F110" i="3"/>
  <c r="O110" i="3" s="1"/>
  <c r="O110" i="2"/>
  <c r="C114" i="3"/>
  <c r="L114" i="3" s="1"/>
  <c r="L114" i="2"/>
  <c r="Q115" i="2"/>
  <c r="H115" i="3"/>
  <c r="Q115" i="3" s="1"/>
  <c r="F117" i="3"/>
  <c r="O117" i="3" s="1"/>
  <c r="O117" i="2"/>
  <c r="M119" i="2"/>
  <c r="D119" i="3"/>
  <c r="M119" i="3" s="1"/>
  <c r="P122" i="2"/>
  <c r="G122" i="3"/>
  <c r="P122" i="3" s="1"/>
  <c r="L8" i="2"/>
  <c r="L10" i="2"/>
  <c r="M12" i="2"/>
  <c r="N16" i="2"/>
  <c r="N18" i="2"/>
  <c r="N20" i="2"/>
  <c r="M23" i="2"/>
  <c r="Q28" i="2"/>
  <c r="M36" i="2"/>
  <c r="L44" i="2"/>
  <c r="L48" i="2"/>
  <c r="L52" i="2"/>
  <c r="M61" i="2"/>
  <c r="O66" i="2"/>
  <c r="P71" i="2"/>
  <c r="N85" i="2"/>
  <c r="L99" i="2"/>
  <c r="G31" i="3"/>
  <c r="P31" i="3" s="1"/>
  <c r="C107" i="3"/>
  <c r="L107" i="3" s="1"/>
  <c r="O44" i="2"/>
  <c r="Q54" i="2"/>
  <c r="D58" i="3"/>
  <c r="M58" i="3" s="1"/>
  <c r="M58" i="2"/>
  <c r="H78" i="3"/>
  <c r="Q78" i="3" s="1"/>
  <c r="Q78" i="2"/>
  <c r="L65" i="2"/>
  <c r="M106" i="2"/>
  <c r="E51" i="3"/>
  <c r="N51" i="3" s="1"/>
  <c r="H121" i="3"/>
  <c r="Q121" i="3" s="1"/>
  <c r="M70" i="2"/>
  <c r="E87" i="3"/>
  <c r="N87" i="3" s="1"/>
  <c r="U10" i="2"/>
  <c r="F122" i="8" l="1"/>
  <c r="F121" i="8"/>
  <c r="I82" i="8"/>
  <c r="AL82" i="8" s="1"/>
  <c r="B50" i="6"/>
  <c r="B47" i="6"/>
  <c r="B14" i="6"/>
  <c r="B11" i="6"/>
  <c r="B122" i="3"/>
  <c r="B121" i="3"/>
  <c r="B120" i="3"/>
  <c r="B119" i="3"/>
  <c r="B119" i="8" s="1"/>
  <c r="B110" i="3"/>
  <c r="B98" i="3"/>
  <c r="B98" i="8" s="1"/>
  <c r="B97" i="3"/>
  <c r="K97" i="3" s="1"/>
  <c r="B96" i="3"/>
  <c r="B96" i="6" s="1"/>
  <c r="B95" i="3"/>
  <c r="B95" i="8" s="1"/>
  <c r="B86" i="3"/>
  <c r="B85" i="3"/>
  <c r="B84" i="3"/>
  <c r="K84" i="3" s="1"/>
  <c r="B83" i="3"/>
  <c r="B74" i="3"/>
  <c r="B74" i="8" s="1"/>
  <c r="B62" i="3"/>
  <c r="B61" i="3"/>
  <c r="K61" i="3" s="1"/>
  <c r="B60" i="3"/>
  <c r="B60" i="8" s="1"/>
  <c r="B59" i="3"/>
  <c r="B59" i="8" s="1"/>
  <c r="B50" i="3"/>
  <c r="B50" i="8" s="1"/>
  <c r="B49" i="3"/>
  <c r="B49" i="8" s="1"/>
  <c r="B48" i="3"/>
  <c r="K48" i="3" s="1"/>
  <c r="B47" i="3"/>
  <c r="B47" i="8" s="1"/>
  <c r="B38" i="3"/>
  <c r="B38" i="8" s="1"/>
  <c r="B26" i="3"/>
  <c r="K26" i="3" s="1"/>
  <c r="B25" i="3"/>
  <c r="K25" i="3" s="1"/>
  <c r="B24" i="3"/>
  <c r="B24" i="8" s="1"/>
  <c r="B23" i="3"/>
  <c r="B23" i="8" s="1"/>
  <c r="B14" i="3"/>
  <c r="B14" i="8" s="1"/>
  <c r="B13" i="3"/>
  <c r="B13" i="8" s="1"/>
  <c r="B12" i="3"/>
  <c r="B11" i="3"/>
  <c r="B11" i="8" s="1"/>
  <c r="B123" i="2"/>
  <c r="B123" i="3" s="1"/>
  <c r="B122" i="2"/>
  <c r="B121" i="2"/>
  <c r="B120" i="2"/>
  <c r="B119" i="2"/>
  <c r="B118" i="2"/>
  <c r="B118" i="3" s="1"/>
  <c r="B117" i="2"/>
  <c r="B117" i="3" s="1"/>
  <c r="B116" i="2"/>
  <c r="B116" i="3" s="1"/>
  <c r="B115" i="2"/>
  <c r="B115" i="3" s="1"/>
  <c r="B114" i="2"/>
  <c r="B114" i="3" s="1"/>
  <c r="B114" i="6" s="1"/>
  <c r="B113" i="2"/>
  <c r="B113" i="3" s="1"/>
  <c r="B113" i="6" s="1"/>
  <c r="B112" i="2"/>
  <c r="B112" i="3" s="1"/>
  <c r="B111" i="2"/>
  <c r="B111" i="3" s="1"/>
  <c r="B110" i="2"/>
  <c r="B109" i="2"/>
  <c r="B109" i="3" s="1"/>
  <c r="B108" i="2"/>
  <c r="B108" i="3" s="1"/>
  <c r="B107" i="2"/>
  <c r="B107" i="3" s="1"/>
  <c r="B106" i="2"/>
  <c r="B106" i="3" s="1"/>
  <c r="K106" i="3" s="1"/>
  <c r="B105" i="2"/>
  <c r="B105" i="3" s="1"/>
  <c r="K105" i="3" s="1"/>
  <c r="B104" i="2"/>
  <c r="B104" i="3" s="1"/>
  <c r="B104" i="6" s="1"/>
  <c r="B103" i="2"/>
  <c r="B103" i="3" s="1"/>
  <c r="B102" i="2"/>
  <c r="B102" i="3" s="1"/>
  <c r="B101" i="2"/>
  <c r="B101" i="3" s="1"/>
  <c r="B100" i="2"/>
  <c r="B100" i="3" s="1"/>
  <c r="B99" i="2"/>
  <c r="B99" i="3" s="1"/>
  <c r="K99" i="3" s="1"/>
  <c r="B98" i="2"/>
  <c r="B97" i="2"/>
  <c r="B96" i="2"/>
  <c r="B95" i="2"/>
  <c r="B94" i="2"/>
  <c r="B94" i="3" s="1"/>
  <c r="B93" i="2"/>
  <c r="B93" i="3" s="1"/>
  <c r="K93" i="3" s="1"/>
  <c r="B92" i="2"/>
  <c r="B92" i="3" s="1"/>
  <c r="B91" i="2"/>
  <c r="B91" i="3" s="1"/>
  <c r="B91" i="6" s="1"/>
  <c r="B90" i="2"/>
  <c r="B90" i="3" s="1"/>
  <c r="B90" i="6" s="1"/>
  <c r="B89" i="2"/>
  <c r="B89" i="3" s="1"/>
  <c r="B89" i="6" s="1"/>
  <c r="B88" i="2"/>
  <c r="B88" i="3" s="1"/>
  <c r="B87" i="2"/>
  <c r="B87" i="3" s="1"/>
  <c r="B86" i="2"/>
  <c r="B85" i="2"/>
  <c r="B84" i="2"/>
  <c r="B83" i="2"/>
  <c r="B82" i="2"/>
  <c r="B82" i="3" s="1"/>
  <c r="B81" i="2"/>
  <c r="B81" i="3" s="1"/>
  <c r="B80" i="2"/>
  <c r="B80" i="3" s="1"/>
  <c r="K80" i="3" s="1"/>
  <c r="B79" i="2"/>
  <c r="B79" i="3" s="1"/>
  <c r="B79" i="6" s="1"/>
  <c r="B78" i="2"/>
  <c r="B78" i="3" s="1"/>
  <c r="B77" i="2"/>
  <c r="B77" i="3" s="1"/>
  <c r="B76" i="2"/>
  <c r="B76" i="3" s="1"/>
  <c r="B75" i="2"/>
  <c r="B75" i="3" s="1"/>
  <c r="B74" i="2"/>
  <c r="B73" i="2"/>
  <c r="B73" i="3" s="1"/>
  <c r="B72" i="2"/>
  <c r="B72" i="3" s="1"/>
  <c r="B71" i="2"/>
  <c r="B71" i="3" s="1"/>
  <c r="K71" i="3" s="1"/>
  <c r="B70" i="2"/>
  <c r="B70" i="3" s="1"/>
  <c r="K70" i="3" s="1"/>
  <c r="B69" i="2"/>
  <c r="B69" i="3" s="1"/>
  <c r="K69" i="3" s="1"/>
  <c r="B68" i="2"/>
  <c r="B68" i="3" s="1"/>
  <c r="B67" i="2"/>
  <c r="B67" i="3" s="1"/>
  <c r="B66" i="2"/>
  <c r="B66" i="3" s="1"/>
  <c r="B65" i="2"/>
  <c r="B65" i="3" s="1"/>
  <c r="B64" i="2"/>
  <c r="B64" i="3" s="1"/>
  <c r="B63" i="2"/>
  <c r="B63" i="3" s="1"/>
  <c r="B62" i="2"/>
  <c r="B61" i="2"/>
  <c r="B60" i="2"/>
  <c r="B59" i="2"/>
  <c r="B58" i="2"/>
  <c r="B58" i="3" s="1"/>
  <c r="B57" i="2"/>
  <c r="B57" i="3" s="1"/>
  <c r="B56" i="2"/>
  <c r="B56" i="3" s="1"/>
  <c r="K56" i="3" s="1"/>
  <c r="B55" i="2"/>
  <c r="B55" i="3" s="1"/>
  <c r="B54" i="2"/>
  <c r="B54" i="3" s="1"/>
  <c r="B54" i="8" s="1"/>
  <c r="B53" i="2"/>
  <c r="B53" i="3" s="1"/>
  <c r="B52" i="2"/>
  <c r="B52" i="3" s="1"/>
  <c r="B51" i="2"/>
  <c r="B51" i="3" s="1"/>
  <c r="B50" i="2"/>
  <c r="B49" i="2"/>
  <c r="B48" i="2"/>
  <c r="B47" i="2"/>
  <c r="B46" i="2"/>
  <c r="B46" i="3" s="1"/>
  <c r="B45" i="2"/>
  <c r="B45" i="3" s="1"/>
  <c r="B44" i="2"/>
  <c r="B44" i="3" s="1"/>
  <c r="B43" i="2"/>
  <c r="B43" i="3" s="1"/>
  <c r="B42" i="2"/>
  <c r="B42" i="3" s="1"/>
  <c r="B41" i="2"/>
  <c r="B41" i="3" s="1"/>
  <c r="B40" i="2"/>
  <c r="B40" i="3" s="1"/>
  <c r="B39" i="2"/>
  <c r="B39" i="3" s="1"/>
  <c r="B38" i="2"/>
  <c r="B37" i="2"/>
  <c r="B37" i="3" s="1"/>
  <c r="B36" i="2"/>
  <c r="B36" i="3" s="1"/>
  <c r="B35" i="2"/>
  <c r="B35" i="3" s="1"/>
  <c r="B34" i="2"/>
  <c r="B34" i="3" s="1"/>
  <c r="K34" i="3" s="1"/>
  <c r="B33" i="2"/>
  <c r="B33" i="3" s="1"/>
  <c r="K33" i="3" s="1"/>
  <c r="B32" i="2"/>
  <c r="B32" i="3" s="1"/>
  <c r="B31" i="2"/>
  <c r="B31" i="3" s="1"/>
  <c r="B30" i="2"/>
  <c r="B30" i="3" s="1"/>
  <c r="B30" i="8" s="1"/>
  <c r="B29" i="2"/>
  <c r="B29" i="3" s="1"/>
  <c r="B28" i="2"/>
  <c r="B28" i="3" s="1"/>
  <c r="B27" i="2"/>
  <c r="B27" i="3" s="1"/>
  <c r="K27" i="3" s="1"/>
  <c r="B26" i="2"/>
  <c r="B25" i="2"/>
  <c r="B24" i="2"/>
  <c r="B23" i="2"/>
  <c r="B22" i="2"/>
  <c r="B22" i="3" s="1"/>
  <c r="B21" i="2"/>
  <c r="B21" i="3" s="1"/>
  <c r="K21" i="3" s="1"/>
  <c r="B20" i="2"/>
  <c r="B20" i="3" s="1"/>
  <c r="B19" i="2"/>
  <c r="B19" i="3" s="1"/>
  <c r="B18" i="2"/>
  <c r="B18" i="3" s="1"/>
  <c r="B17" i="2"/>
  <c r="B17" i="3" s="1"/>
  <c r="B16" i="2"/>
  <c r="B16" i="3" s="1"/>
  <c r="B15" i="2"/>
  <c r="B15" i="3" s="1"/>
  <c r="B14" i="2"/>
  <c r="B13" i="2"/>
  <c r="B12" i="2"/>
  <c r="B11" i="2"/>
  <c r="B10" i="2"/>
  <c r="B10" i="3" s="1"/>
  <c r="B10" i="6" s="1"/>
  <c r="B9" i="2"/>
  <c r="B9" i="3" s="1"/>
  <c r="K9" i="3" s="1"/>
  <c r="B8" i="2"/>
  <c r="B8" i="3" s="1"/>
  <c r="K8" i="3" s="1"/>
  <c r="B7" i="2"/>
  <c r="B7" i="3" s="1"/>
  <c r="B7" i="8" s="1"/>
  <c r="B6" i="2"/>
  <c r="B6" i="3" s="1"/>
  <c r="B5" i="2"/>
  <c r="B5" i="3" s="1"/>
  <c r="B4" i="2"/>
  <c r="B4" i="3" s="1"/>
  <c r="I90" i="6"/>
  <c r="AL90" i="6" s="1"/>
  <c r="I87" i="6"/>
  <c r="AL87" i="6" s="1"/>
  <c r="I80" i="6"/>
  <c r="AL80" i="6" s="1"/>
  <c r="I66" i="6"/>
  <c r="AL66" i="6" s="1"/>
  <c r="I58" i="6"/>
  <c r="AL58" i="6" s="1"/>
  <c r="I46" i="6"/>
  <c r="AL46" i="6" s="1"/>
  <c r="I41" i="6"/>
  <c r="AL41" i="6" s="1"/>
  <c r="I35" i="6"/>
  <c r="AL35" i="6" s="1"/>
  <c r="I29" i="6"/>
  <c r="AL29" i="6" s="1"/>
  <c r="I22" i="6"/>
  <c r="AL22" i="6" s="1"/>
  <c r="I17" i="6"/>
  <c r="AL17" i="6" s="1"/>
  <c r="I15" i="6"/>
  <c r="AL15" i="6" s="1"/>
  <c r="I11" i="6"/>
  <c r="AL11" i="6" s="1"/>
  <c r="R123" i="3"/>
  <c r="I123" i="3"/>
  <c r="I122" i="3"/>
  <c r="I121" i="3"/>
  <c r="R120" i="3"/>
  <c r="I120" i="3"/>
  <c r="K119" i="3"/>
  <c r="I119" i="3"/>
  <c r="K118" i="3"/>
  <c r="I118" i="3"/>
  <c r="I117" i="3"/>
  <c r="I116" i="3"/>
  <c r="I115" i="3"/>
  <c r="I114" i="3"/>
  <c r="I113" i="3"/>
  <c r="I112" i="3"/>
  <c r="R111" i="3"/>
  <c r="I111" i="3"/>
  <c r="I110" i="3"/>
  <c r="I109" i="3"/>
  <c r="I108" i="3"/>
  <c r="R107" i="3"/>
  <c r="I107" i="3"/>
  <c r="I106" i="3"/>
  <c r="I105" i="3"/>
  <c r="I104" i="3"/>
  <c r="R103" i="3"/>
  <c r="I103" i="3"/>
  <c r="I102" i="3"/>
  <c r="I101" i="3"/>
  <c r="I100" i="3"/>
  <c r="I99" i="3"/>
  <c r="I98" i="3"/>
  <c r="I97" i="3"/>
  <c r="I96" i="3"/>
  <c r="R95" i="3"/>
  <c r="K95" i="3"/>
  <c r="I95" i="3"/>
  <c r="K94" i="3"/>
  <c r="I94" i="3"/>
  <c r="I93" i="3"/>
  <c r="I92" i="3"/>
  <c r="R91" i="3"/>
  <c r="I91" i="3"/>
  <c r="I90" i="3"/>
  <c r="I89" i="3"/>
  <c r="I88" i="3"/>
  <c r="R87" i="3"/>
  <c r="I87" i="3"/>
  <c r="I87" i="8" s="1"/>
  <c r="K86" i="3"/>
  <c r="I86" i="3"/>
  <c r="I85" i="3"/>
  <c r="I84" i="3"/>
  <c r="R83" i="3"/>
  <c r="K83" i="3"/>
  <c r="I83" i="3"/>
  <c r="K82" i="3"/>
  <c r="I82" i="3"/>
  <c r="I81" i="3"/>
  <c r="I80" i="3"/>
  <c r="K79" i="3"/>
  <c r="I79" i="3"/>
  <c r="I78" i="3"/>
  <c r="I77" i="3"/>
  <c r="I76" i="3"/>
  <c r="R75" i="3"/>
  <c r="I75" i="3"/>
  <c r="I75" i="8" s="1"/>
  <c r="AL75" i="8" s="1"/>
  <c r="I74" i="3"/>
  <c r="I73" i="3"/>
  <c r="I72" i="3"/>
  <c r="R71" i="3"/>
  <c r="I71" i="3"/>
  <c r="I70" i="3"/>
  <c r="I69" i="3"/>
  <c r="I68" i="3"/>
  <c r="I67" i="3"/>
  <c r="I66" i="3"/>
  <c r="I65" i="3"/>
  <c r="I64" i="3"/>
  <c r="R63" i="3"/>
  <c r="K63" i="3"/>
  <c r="I63" i="3"/>
  <c r="I63" i="8" s="1"/>
  <c r="AL63" i="8" s="1"/>
  <c r="I62" i="3"/>
  <c r="I61" i="3"/>
  <c r="I60" i="3"/>
  <c r="R59" i="3"/>
  <c r="K59" i="3"/>
  <c r="I59" i="3"/>
  <c r="K58" i="3"/>
  <c r="I58" i="3"/>
  <c r="K57" i="3"/>
  <c r="I57" i="3"/>
  <c r="I56" i="3"/>
  <c r="I55" i="3"/>
  <c r="I54" i="3"/>
  <c r="I53" i="3"/>
  <c r="I52" i="3"/>
  <c r="R51" i="3"/>
  <c r="I51" i="3"/>
  <c r="K50" i="3"/>
  <c r="I50" i="3"/>
  <c r="K49" i="3"/>
  <c r="I49" i="3"/>
  <c r="I48" i="3"/>
  <c r="I47" i="3"/>
  <c r="K46" i="3"/>
  <c r="I46" i="3"/>
  <c r="K45" i="3"/>
  <c r="I45" i="3"/>
  <c r="K44" i="3"/>
  <c r="I44" i="3"/>
  <c r="I43" i="3"/>
  <c r="I42" i="3"/>
  <c r="I41" i="3"/>
  <c r="I40" i="3"/>
  <c r="I40" i="6" s="1"/>
  <c r="AL40" i="6" s="1"/>
  <c r="I39" i="3"/>
  <c r="I39" i="8" s="1"/>
  <c r="AL39" i="8" s="1"/>
  <c r="I38" i="3"/>
  <c r="I37" i="3"/>
  <c r="R36" i="3"/>
  <c r="I36" i="3"/>
  <c r="R35" i="3"/>
  <c r="I35" i="3"/>
  <c r="I35" i="8" s="1"/>
  <c r="AL35" i="8" s="1"/>
  <c r="I34" i="3"/>
  <c r="I33" i="3"/>
  <c r="R32" i="3"/>
  <c r="I32" i="3"/>
  <c r="I31" i="3"/>
  <c r="I30" i="3"/>
  <c r="I29" i="3"/>
  <c r="I28" i="3"/>
  <c r="I27" i="3"/>
  <c r="I27" i="6" s="1"/>
  <c r="AL27" i="6" s="1"/>
  <c r="I26" i="3"/>
  <c r="I25" i="3"/>
  <c r="R24" i="3"/>
  <c r="K24" i="3"/>
  <c r="I24" i="3"/>
  <c r="K23" i="3"/>
  <c r="I23" i="3"/>
  <c r="R22" i="3"/>
  <c r="K22" i="3"/>
  <c r="I22" i="3"/>
  <c r="I22" i="8" s="1"/>
  <c r="AL22" i="8" s="1"/>
  <c r="R21" i="3"/>
  <c r="I21" i="3"/>
  <c r="I20" i="3"/>
  <c r="I19" i="3"/>
  <c r="I18" i="3"/>
  <c r="R17" i="3"/>
  <c r="I17" i="3"/>
  <c r="I17" i="8" s="1"/>
  <c r="AL17" i="8" s="1"/>
  <c r="I16" i="3"/>
  <c r="I16" i="6" s="1"/>
  <c r="AL16" i="6" s="1"/>
  <c r="R15" i="3"/>
  <c r="I15" i="3"/>
  <c r="I15" i="8" s="1"/>
  <c r="AL15" i="8" s="1"/>
  <c r="I14" i="3"/>
  <c r="I13" i="3"/>
  <c r="K12" i="3"/>
  <c r="I12" i="3"/>
  <c r="T11" i="3"/>
  <c r="W11" i="3" s="1"/>
  <c r="X11" i="3" s="1"/>
  <c r="K11" i="3"/>
  <c r="I11" i="3"/>
  <c r="X10" i="3"/>
  <c r="W10" i="3"/>
  <c r="R10" i="3"/>
  <c r="I10" i="3"/>
  <c r="I10" i="8" s="1"/>
  <c r="AL10" i="8" s="1"/>
  <c r="I9" i="3"/>
  <c r="R9" i="3" s="1"/>
  <c r="I8" i="3"/>
  <c r="I7" i="3"/>
  <c r="I6" i="3"/>
  <c r="I5" i="3"/>
  <c r="I5" i="6" s="1"/>
  <c r="AL5" i="6" s="1"/>
  <c r="I4" i="3"/>
  <c r="W10" i="2"/>
  <c r="T11" i="2"/>
  <c r="U11" i="2" s="1"/>
  <c r="B36" i="8" l="1"/>
  <c r="B36" i="6"/>
  <c r="B72" i="8"/>
  <c r="B72" i="6"/>
  <c r="B37" i="8"/>
  <c r="B37" i="6"/>
  <c r="K37" i="3"/>
  <c r="K36" i="3"/>
  <c r="K35" i="3"/>
  <c r="K108" i="3"/>
  <c r="K107" i="3"/>
  <c r="K109" i="3"/>
  <c r="K110" i="3"/>
  <c r="B73" i="8"/>
  <c r="B73" i="6"/>
  <c r="K73" i="3"/>
  <c r="K74" i="3"/>
  <c r="K38" i="3"/>
  <c r="B95" i="6"/>
  <c r="K95" i="6" s="1"/>
  <c r="L95" i="6" s="1"/>
  <c r="K13" i="3"/>
  <c r="B119" i="6"/>
  <c r="L119" i="6" s="1"/>
  <c r="K96" i="3"/>
  <c r="K60" i="3"/>
  <c r="K47" i="3"/>
  <c r="K62" i="3"/>
  <c r="B23" i="6"/>
  <c r="K10" i="3"/>
  <c r="K14" i="3"/>
  <c r="B38" i="6"/>
  <c r="B49" i="6"/>
  <c r="K49" i="6" s="1"/>
  <c r="L49" i="6" s="1"/>
  <c r="K81" i="3"/>
  <c r="B59" i="6"/>
  <c r="B96" i="8"/>
  <c r="K96" i="8" s="1"/>
  <c r="B104" i="8"/>
  <c r="AI104" i="8" s="1"/>
  <c r="B13" i="6"/>
  <c r="B74" i="6"/>
  <c r="C36" i="6"/>
  <c r="E8" i="8"/>
  <c r="E12" i="8"/>
  <c r="E18" i="8"/>
  <c r="E22" i="8"/>
  <c r="E28" i="8"/>
  <c r="E34" i="8"/>
  <c r="E42" i="8"/>
  <c r="E50" i="8"/>
  <c r="E54" i="8"/>
  <c r="E58" i="8"/>
  <c r="E62" i="8"/>
  <c r="E66" i="8"/>
  <c r="E70" i="8"/>
  <c r="E74" i="8"/>
  <c r="E78" i="8"/>
  <c r="E82" i="8"/>
  <c r="E86" i="8"/>
  <c r="E90" i="8"/>
  <c r="E94" i="8"/>
  <c r="E98" i="8"/>
  <c r="E102" i="8"/>
  <c r="E106" i="8"/>
  <c r="E110" i="8"/>
  <c r="E114" i="8"/>
  <c r="E120" i="8"/>
  <c r="E4" i="8"/>
  <c r="E10" i="8"/>
  <c r="E14" i="8"/>
  <c r="E20" i="8"/>
  <c r="E24" i="8"/>
  <c r="E32" i="8"/>
  <c r="E44" i="8"/>
  <c r="E52" i="8"/>
  <c r="E56" i="8"/>
  <c r="E60" i="8"/>
  <c r="E64" i="8"/>
  <c r="E68" i="8"/>
  <c r="E72" i="8"/>
  <c r="E76" i="8"/>
  <c r="E80" i="8"/>
  <c r="E84" i="8"/>
  <c r="E88" i="8"/>
  <c r="E92" i="8"/>
  <c r="E96" i="8"/>
  <c r="E100" i="8"/>
  <c r="E104" i="8"/>
  <c r="E108" i="8"/>
  <c r="E112" i="8"/>
  <c r="E116" i="8"/>
  <c r="E122" i="8"/>
  <c r="G4" i="8"/>
  <c r="G6" i="8"/>
  <c r="G8" i="8"/>
  <c r="G10" i="8"/>
  <c r="G12" i="8"/>
  <c r="G14" i="8"/>
  <c r="G16" i="8"/>
  <c r="G18" i="8"/>
  <c r="G20" i="8"/>
  <c r="G22" i="8"/>
  <c r="G24" i="8"/>
  <c r="G26" i="8"/>
  <c r="G28" i="8"/>
  <c r="G30" i="8"/>
  <c r="G32" i="8"/>
  <c r="G34" i="8"/>
  <c r="G36" i="8"/>
  <c r="G38" i="8"/>
  <c r="G40" i="8"/>
  <c r="G42" i="8"/>
  <c r="G44" i="8"/>
  <c r="G46" i="8"/>
  <c r="G48" i="8"/>
  <c r="G50" i="8"/>
  <c r="G52" i="8"/>
  <c r="G54" i="8"/>
  <c r="G56" i="8"/>
  <c r="G58" i="8"/>
  <c r="G60" i="8"/>
  <c r="G62" i="8"/>
  <c r="G64" i="8"/>
  <c r="G66" i="8"/>
  <c r="G68" i="8"/>
  <c r="G70" i="8"/>
  <c r="G72" i="8"/>
  <c r="G74" i="8"/>
  <c r="G76" i="8"/>
  <c r="G78" i="8"/>
  <c r="G80" i="8"/>
  <c r="G82" i="8"/>
  <c r="G84" i="8"/>
  <c r="G86" i="8"/>
  <c r="G88" i="8"/>
  <c r="G90" i="8"/>
  <c r="G92" i="8"/>
  <c r="G94" i="8"/>
  <c r="G96" i="8"/>
  <c r="G98" i="8"/>
  <c r="G100" i="8"/>
  <c r="G102" i="8"/>
  <c r="G104" i="8"/>
  <c r="G106" i="8"/>
  <c r="G108" i="8"/>
  <c r="G110" i="8"/>
  <c r="G112" i="8"/>
  <c r="G114" i="8"/>
  <c r="G116" i="8"/>
  <c r="G118" i="8"/>
  <c r="G120" i="8"/>
  <c r="G122" i="8"/>
  <c r="E6" i="8"/>
  <c r="E16" i="8"/>
  <c r="E38" i="8"/>
  <c r="E118" i="8"/>
  <c r="E40" i="8"/>
  <c r="E46" i="8"/>
  <c r="E48" i="8"/>
  <c r="E5" i="8"/>
  <c r="E7" i="8"/>
  <c r="E9" i="8"/>
  <c r="E11" i="8"/>
  <c r="E13" i="8"/>
  <c r="E15" i="8"/>
  <c r="E17" i="8"/>
  <c r="E19" i="8"/>
  <c r="E21" i="8"/>
  <c r="E23" i="8"/>
  <c r="E25" i="8"/>
  <c r="E27" i="8"/>
  <c r="E29" i="8"/>
  <c r="E31" i="8"/>
  <c r="E33" i="8"/>
  <c r="E35" i="8"/>
  <c r="E37" i="8"/>
  <c r="E39" i="8"/>
  <c r="E41" i="8"/>
  <c r="E43" i="8"/>
  <c r="E45" i="8"/>
  <c r="E47" i="8"/>
  <c r="E49" i="8"/>
  <c r="E51" i="8"/>
  <c r="E53" i="8"/>
  <c r="E55" i="8"/>
  <c r="E57" i="8"/>
  <c r="E59" i="8"/>
  <c r="E61" i="8"/>
  <c r="E63" i="8"/>
  <c r="E65" i="8"/>
  <c r="E67" i="8"/>
  <c r="E69" i="8"/>
  <c r="E71" i="8"/>
  <c r="E73" i="8"/>
  <c r="E75" i="8"/>
  <c r="E77" i="8"/>
  <c r="E79" i="8"/>
  <c r="E81" i="8"/>
  <c r="E83" i="8"/>
  <c r="E85" i="8"/>
  <c r="E87" i="8"/>
  <c r="E89" i="8"/>
  <c r="E91" i="8"/>
  <c r="E93" i="8"/>
  <c r="E95" i="8"/>
  <c r="E97" i="8"/>
  <c r="E99" i="8"/>
  <c r="E101" i="8"/>
  <c r="E103" i="8"/>
  <c r="E105" i="8"/>
  <c r="E107" i="8"/>
  <c r="E109" i="8"/>
  <c r="E111" i="8"/>
  <c r="E113" i="8"/>
  <c r="E115" i="8"/>
  <c r="E117" i="8"/>
  <c r="E119" i="8"/>
  <c r="E121" i="8"/>
  <c r="E123" i="8"/>
  <c r="E30" i="8"/>
  <c r="E36" i="8"/>
  <c r="G5" i="8"/>
  <c r="G7" i="8"/>
  <c r="G9" i="8"/>
  <c r="G11" i="8"/>
  <c r="G13" i="8"/>
  <c r="G15" i="8"/>
  <c r="G17" i="8"/>
  <c r="G19" i="8"/>
  <c r="G21" i="8"/>
  <c r="G23" i="8"/>
  <c r="G25" i="8"/>
  <c r="G27" i="8"/>
  <c r="G29" i="8"/>
  <c r="G31" i="8"/>
  <c r="G33" i="8"/>
  <c r="G35" i="8"/>
  <c r="G37" i="8"/>
  <c r="G39" i="8"/>
  <c r="G41" i="8"/>
  <c r="G43" i="8"/>
  <c r="G45" i="8"/>
  <c r="G47" i="8"/>
  <c r="G49" i="8"/>
  <c r="G51" i="8"/>
  <c r="G53" i="8"/>
  <c r="G55" i="8"/>
  <c r="G57" i="8"/>
  <c r="G59" i="8"/>
  <c r="G61" i="8"/>
  <c r="G63" i="8"/>
  <c r="G65" i="8"/>
  <c r="G67" i="8"/>
  <c r="G69" i="8"/>
  <c r="G71" i="8"/>
  <c r="G73" i="8"/>
  <c r="G75" i="8"/>
  <c r="G77" i="8"/>
  <c r="G79" i="8"/>
  <c r="G81" i="8"/>
  <c r="G83" i="8"/>
  <c r="G85" i="8"/>
  <c r="G87" i="8"/>
  <c r="G89" i="8"/>
  <c r="G91" i="8"/>
  <c r="G93" i="8"/>
  <c r="G95" i="8"/>
  <c r="G97" i="8"/>
  <c r="G99" i="8"/>
  <c r="G101" i="8"/>
  <c r="G103" i="8"/>
  <c r="G105" i="8"/>
  <c r="G107" i="8"/>
  <c r="G109" i="8"/>
  <c r="G111" i="8"/>
  <c r="G113" i="8"/>
  <c r="G115" i="8"/>
  <c r="G117" i="8"/>
  <c r="G119" i="8"/>
  <c r="G121" i="8"/>
  <c r="G123" i="8"/>
  <c r="E26" i="8"/>
  <c r="K98" i="8"/>
  <c r="K73" i="8"/>
  <c r="K119" i="8"/>
  <c r="L119" i="8" s="1"/>
  <c r="K23" i="8"/>
  <c r="K95" i="8"/>
  <c r="L95" i="8" s="1"/>
  <c r="K60" i="8"/>
  <c r="L60" i="8" s="1"/>
  <c r="K37" i="6"/>
  <c r="L37" i="6" s="1"/>
  <c r="K119" i="6"/>
  <c r="K38" i="6"/>
  <c r="L38" i="6" s="1"/>
  <c r="K89" i="6"/>
  <c r="L89" i="6" s="1"/>
  <c r="K36" i="6"/>
  <c r="L36" i="6" s="1"/>
  <c r="K113" i="6"/>
  <c r="L113" i="6" s="1"/>
  <c r="K47" i="6"/>
  <c r="L47" i="6" s="1"/>
  <c r="K10" i="6"/>
  <c r="P10" i="6" s="1"/>
  <c r="K14" i="6"/>
  <c r="P14" i="6" s="1"/>
  <c r="K23" i="6"/>
  <c r="K50" i="6"/>
  <c r="K90" i="6"/>
  <c r="L90" i="6" s="1"/>
  <c r="K114" i="6"/>
  <c r="L114" i="6" s="1"/>
  <c r="K59" i="6"/>
  <c r="L59" i="6" s="1"/>
  <c r="K79" i="6"/>
  <c r="K91" i="6"/>
  <c r="K72" i="6"/>
  <c r="L72" i="6" s="1"/>
  <c r="K104" i="6"/>
  <c r="L104" i="6" s="1"/>
  <c r="K11" i="6"/>
  <c r="P11" i="6" s="1"/>
  <c r="K73" i="6"/>
  <c r="K96" i="6"/>
  <c r="L96" i="6" s="1"/>
  <c r="C36" i="8"/>
  <c r="I116" i="6"/>
  <c r="AL116" i="6" s="1"/>
  <c r="I116" i="8"/>
  <c r="AL116" i="8" s="1"/>
  <c r="R42" i="3"/>
  <c r="I42" i="8"/>
  <c r="AL42" i="8" s="1"/>
  <c r="I42" i="6"/>
  <c r="AL42" i="6" s="1"/>
  <c r="I99" i="8"/>
  <c r="AL99" i="8" s="1"/>
  <c r="I99" i="6"/>
  <c r="AL99" i="6" s="1"/>
  <c r="R99" i="3"/>
  <c r="R81" i="3"/>
  <c r="I81" i="8"/>
  <c r="AL81" i="8" s="1"/>
  <c r="I81" i="6"/>
  <c r="AL81" i="6" s="1"/>
  <c r="B27" i="8"/>
  <c r="B27" i="6"/>
  <c r="B39" i="8"/>
  <c r="B39" i="6"/>
  <c r="K39" i="3"/>
  <c r="B51" i="8"/>
  <c r="B51" i="6"/>
  <c r="K51" i="3"/>
  <c r="B63" i="8"/>
  <c r="K63" i="8" s="1"/>
  <c r="L63" i="8" s="1"/>
  <c r="B63" i="6"/>
  <c r="B75" i="8"/>
  <c r="B75" i="6"/>
  <c r="K75" i="3"/>
  <c r="B87" i="8"/>
  <c r="B87" i="6"/>
  <c r="K87" i="3"/>
  <c r="B99" i="6"/>
  <c r="B99" i="8"/>
  <c r="B111" i="8"/>
  <c r="B111" i="6"/>
  <c r="K111" i="3"/>
  <c r="B123" i="8"/>
  <c r="B123" i="6"/>
  <c r="K123" i="3"/>
  <c r="I14" i="8"/>
  <c r="AL14" i="8" s="1"/>
  <c r="I14" i="6"/>
  <c r="R14" i="3"/>
  <c r="R49" i="3"/>
  <c r="I49" i="8"/>
  <c r="AL49" i="8" s="1"/>
  <c r="I49" i="6"/>
  <c r="AI50" i="6" s="1"/>
  <c r="I11" i="8"/>
  <c r="AL11" i="8" s="1"/>
  <c r="R11" i="3"/>
  <c r="I18" i="8"/>
  <c r="AL18" i="8" s="1"/>
  <c r="R18" i="3"/>
  <c r="I18" i="6"/>
  <c r="AL18" i="6" s="1"/>
  <c r="I31" i="8"/>
  <c r="AL31" i="8" s="1"/>
  <c r="I31" i="6"/>
  <c r="AL31" i="6" s="1"/>
  <c r="R31" i="3"/>
  <c r="R54" i="3"/>
  <c r="I54" i="6"/>
  <c r="AL54" i="6" s="1"/>
  <c r="R84" i="3"/>
  <c r="I84" i="8"/>
  <c r="AL84" i="8" s="1"/>
  <c r="I84" i="6"/>
  <c r="AL84" i="6" s="1"/>
  <c r="R104" i="3"/>
  <c r="I104" i="8"/>
  <c r="R116" i="3"/>
  <c r="R121" i="3"/>
  <c r="I121" i="6"/>
  <c r="AL121" i="6" s="1"/>
  <c r="I121" i="8"/>
  <c r="AL121" i="8" s="1"/>
  <c r="B15" i="8"/>
  <c r="B15" i="6"/>
  <c r="K15" i="3"/>
  <c r="R38" i="3"/>
  <c r="I38" i="8"/>
  <c r="AL38" i="8" s="1"/>
  <c r="I38" i="6"/>
  <c r="R72" i="3"/>
  <c r="I72" i="8"/>
  <c r="AL72" i="8" s="1"/>
  <c r="I72" i="6"/>
  <c r="AI73" i="6" s="1"/>
  <c r="R76" i="3"/>
  <c r="I76" i="8"/>
  <c r="AL76" i="8" s="1"/>
  <c r="I76" i="6"/>
  <c r="AL76" i="6" s="1"/>
  <c r="R92" i="3"/>
  <c r="I92" i="8"/>
  <c r="AL92" i="8" s="1"/>
  <c r="I92" i="6"/>
  <c r="AL92" i="6" s="1"/>
  <c r="R105" i="3"/>
  <c r="I105" i="8"/>
  <c r="AL105" i="8" s="1"/>
  <c r="I105" i="6"/>
  <c r="AL105" i="6" s="1"/>
  <c r="I108" i="6"/>
  <c r="AL108" i="6" s="1"/>
  <c r="I108" i="8"/>
  <c r="R108" i="3"/>
  <c r="I112" i="8"/>
  <c r="AL112" i="8" s="1"/>
  <c r="I112" i="6"/>
  <c r="AL112" i="6" s="1"/>
  <c r="R112" i="3"/>
  <c r="B4" i="8"/>
  <c r="Z4" i="8" s="1"/>
  <c r="B4" i="6"/>
  <c r="AJ4" i="6" s="1"/>
  <c r="K16" i="3"/>
  <c r="B16" i="8"/>
  <c r="B16" i="6"/>
  <c r="K28" i="3"/>
  <c r="B28" i="8"/>
  <c r="B28" i="6"/>
  <c r="K40" i="3"/>
  <c r="B40" i="8"/>
  <c r="B40" i="6"/>
  <c r="B52" i="8"/>
  <c r="B52" i="6"/>
  <c r="K64" i="3"/>
  <c r="B64" i="8"/>
  <c r="B64" i="6"/>
  <c r="K76" i="3"/>
  <c r="B76" i="8"/>
  <c r="B76" i="6"/>
  <c r="K88" i="3"/>
  <c r="B88" i="6"/>
  <c r="B88" i="8"/>
  <c r="K100" i="3"/>
  <c r="B100" i="6"/>
  <c r="B100" i="8"/>
  <c r="K100" i="8" s="1"/>
  <c r="K112" i="3"/>
  <c r="B112" i="8"/>
  <c r="B112" i="6"/>
  <c r="K52" i="3"/>
  <c r="I67" i="6"/>
  <c r="AL67" i="6" s="1"/>
  <c r="I67" i="8"/>
  <c r="AL67" i="8" s="1"/>
  <c r="R67" i="3"/>
  <c r="R50" i="3"/>
  <c r="I50" i="8"/>
  <c r="AL50" i="8" s="1"/>
  <c r="I50" i="6"/>
  <c r="R89" i="3"/>
  <c r="I89" i="6"/>
  <c r="AL89" i="6" s="1"/>
  <c r="I89" i="8"/>
  <c r="AI90" i="8" s="1"/>
  <c r="R118" i="3"/>
  <c r="I118" i="8"/>
  <c r="I118" i="6"/>
  <c r="AL118" i="6" s="1"/>
  <c r="R86" i="3"/>
  <c r="I86" i="8"/>
  <c r="AL86" i="8" s="1"/>
  <c r="I86" i="6"/>
  <c r="AL86" i="6" s="1"/>
  <c r="I39" i="6"/>
  <c r="AL39" i="6" s="1"/>
  <c r="I5" i="8"/>
  <c r="AL5" i="8" s="1"/>
  <c r="R5" i="3"/>
  <c r="R2" i="3" s="1"/>
  <c r="I59" i="8"/>
  <c r="I59" i="6"/>
  <c r="AL59" i="6" s="1"/>
  <c r="R78" i="3"/>
  <c r="I78" i="8"/>
  <c r="AL78" i="8" s="1"/>
  <c r="I78" i="6"/>
  <c r="AL78" i="6" s="1"/>
  <c r="R82" i="3"/>
  <c r="I82" i="6"/>
  <c r="AL82" i="6" s="1"/>
  <c r="R34" i="3"/>
  <c r="I34" i="8"/>
  <c r="AL34" i="8" s="1"/>
  <c r="I34" i="6"/>
  <c r="AL34" i="6" s="1"/>
  <c r="R77" i="3"/>
  <c r="I77" i="8"/>
  <c r="I77" i="6"/>
  <c r="AL77" i="6" s="1"/>
  <c r="R113" i="3"/>
  <c r="I113" i="8"/>
  <c r="AL113" i="8" s="1"/>
  <c r="I113" i="6"/>
  <c r="AL113" i="6" s="1"/>
  <c r="R122" i="3"/>
  <c r="I122" i="8"/>
  <c r="AL122" i="8" s="1"/>
  <c r="I122" i="6"/>
  <c r="AL122" i="6" s="1"/>
  <c r="R12" i="3"/>
  <c r="I12" i="6"/>
  <c r="I12" i="8"/>
  <c r="AL12" i="8" s="1"/>
  <c r="I43" i="8"/>
  <c r="AL43" i="8" s="1"/>
  <c r="I43" i="6"/>
  <c r="AL43" i="6" s="1"/>
  <c r="R43" i="3"/>
  <c r="R33" i="3"/>
  <c r="I33" i="8"/>
  <c r="AL33" i="8" s="1"/>
  <c r="I33" i="6"/>
  <c r="AL33" i="6" s="1"/>
  <c r="R44" i="3"/>
  <c r="I44" i="8"/>
  <c r="AL44" i="8" s="1"/>
  <c r="I44" i="6"/>
  <c r="AL44" i="6" s="1"/>
  <c r="R7" i="3"/>
  <c r="I7" i="8"/>
  <c r="AL7" i="8" s="1"/>
  <c r="I7" i="6"/>
  <c r="AL7" i="6" s="1"/>
  <c r="I13" i="8"/>
  <c r="AL13" i="8" s="1"/>
  <c r="I13" i="6"/>
  <c r="AI14" i="6" s="1"/>
  <c r="R13" i="3"/>
  <c r="R16" i="3"/>
  <c r="I16" i="8"/>
  <c r="AL16" i="8" s="1"/>
  <c r="R28" i="3"/>
  <c r="I28" i="8"/>
  <c r="AL28" i="8" s="1"/>
  <c r="I28" i="6"/>
  <c r="AL28" i="6" s="1"/>
  <c r="R39" i="3"/>
  <c r="I51" i="8"/>
  <c r="I51" i="6"/>
  <c r="AL51" i="6" s="1"/>
  <c r="R23" i="3"/>
  <c r="I23" i="8"/>
  <c r="AL23" i="8" s="1"/>
  <c r="I23" i="6"/>
  <c r="AL23" i="6" s="1"/>
  <c r="R45" i="3"/>
  <c r="I45" i="8"/>
  <c r="AL45" i="8" s="1"/>
  <c r="I45" i="6"/>
  <c r="AL45" i="6" s="1"/>
  <c r="R70" i="3"/>
  <c r="I70" i="8"/>
  <c r="I70" i="6"/>
  <c r="AL70" i="6" s="1"/>
  <c r="R74" i="3"/>
  <c r="I74" i="8"/>
  <c r="AL74" i="8" s="1"/>
  <c r="I74" i="6"/>
  <c r="AL74" i="6" s="1"/>
  <c r="R97" i="3"/>
  <c r="I97" i="8"/>
  <c r="AL97" i="8" s="1"/>
  <c r="I97" i="6"/>
  <c r="AL97" i="6" s="1"/>
  <c r="R102" i="3"/>
  <c r="I102" i="6"/>
  <c r="AL102" i="6" s="1"/>
  <c r="I102" i="8"/>
  <c r="AL102" i="8" s="1"/>
  <c r="I19" i="8"/>
  <c r="AL19" i="8" s="1"/>
  <c r="I19" i="6"/>
  <c r="AL19" i="6" s="1"/>
  <c r="R19" i="3"/>
  <c r="I55" i="8"/>
  <c r="AL55" i="8" s="1"/>
  <c r="I55" i="6"/>
  <c r="AL55" i="6" s="1"/>
  <c r="R55" i="3"/>
  <c r="I4" i="8"/>
  <c r="AL4" i="8" s="1"/>
  <c r="I4" i="6"/>
  <c r="AL4" i="6" s="1"/>
  <c r="I83" i="8"/>
  <c r="AL83" i="8" s="1"/>
  <c r="I83" i="6"/>
  <c r="AL83" i="6" s="1"/>
  <c r="R52" i="3"/>
  <c r="I52" i="8"/>
  <c r="AL52" i="8" s="1"/>
  <c r="I52" i="6"/>
  <c r="AL52" i="6" s="1"/>
  <c r="I9" i="8"/>
  <c r="AL9" i="8" s="1"/>
  <c r="I9" i="6"/>
  <c r="AL9" i="6" s="1"/>
  <c r="R64" i="3"/>
  <c r="I64" i="8"/>
  <c r="AL64" i="8" s="1"/>
  <c r="I64" i="6"/>
  <c r="AL64" i="6" s="1"/>
  <c r="I47" i="8"/>
  <c r="AL47" i="8" s="1"/>
  <c r="I47" i="6"/>
  <c r="AL47" i="6" s="1"/>
  <c r="I40" i="8"/>
  <c r="AL40" i="8" s="1"/>
  <c r="R40" i="3"/>
  <c r="R47" i="3"/>
  <c r="R4" i="3"/>
  <c r="R8" i="3"/>
  <c r="I8" i="8"/>
  <c r="AL8" i="8" s="1"/>
  <c r="I8" i="6"/>
  <c r="AL8" i="6" s="1"/>
  <c r="R30" i="3"/>
  <c r="I30" i="6"/>
  <c r="AL30" i="6" s="1"/>
  <c r="I30" i="8"/>
  <c r="R37" i="3"/>
  <c r="I37" i="8"/>
  <c r="AL37" i="8" s="1"/>
  <c r="I37" i="6"/>
  <c r="AI38" i="6" s="1"/>
  <c r="R57" i="3"/>
  <c r="I57" i="8"/>
  <c r="AL57" i="8" s="1"/>
  <c r="I57" i="6"/>
  <c r="AL57" i="6" s="1"/>
  <c r="R62" i="3"/>
  <c r="I62" i="8"/>
  <c r="AL62" i="8" s="1"/>
  <c r="I62" i="6"/>
  <c r="AL62" i="6" s="1"/>
  <c r="I71" i="8"/>
  <c r="AL71" i="8" s="1"/>
  <c r="I71" i="6"/>
  <c r="AL71" i="6" s="1"/>
  <c r="I79" i="8"/>
  <c r="AL79" i="8" s="1"/>
  <c r="I79" i="6"/>
  <c r="AL79" i="6" s="1"/>
  <c r="R79" i="3"/>
  <c r="R98" i="3"/>
  <c r="I98" i="8"/>
  <c r="AL98" i="8" s="1"/>
  <c r="I98" i="6"/>
  <c r="AL98" i="6" s="1"/>
  <c r="I119" i="8"/>
  <c r="AL119" i="8" s="1"/>
  <c r="I119" i="6"/>
  <c r="AL119" i="6" s="1"/>
  <c r="R119" i="3"/>
  <c r="I104" i="6"/>
  <c r="AL104" i="6" s="1"/>
  <c r="I54" i="8"/>
  <c r="B12" i="8"/>
  <c r="B12" i="6"/>
  <c r="B48" i="8"/>
  <c r="B48" i="6"/>
  <c r="B84" i="6"/>
  <c r="B84" i="8"/>
  <c r="I24" i="8"/>
  <c r="AL24" i="8" s="1"/>
  <c r="I24" i="6"/>
  <c r="I36" i="8"/>
  <c r="AL36" i="8" s="1"/>
  <c r="I36" i="6"/>
  <c r="AI37" i="6" s="1"/>
  <c r="R53" i="3"/>
  <c r="I53" i="8"/>
  <c r="AL53" i="8" s="1"/>
  <c r="I53" i="6"/>
  <c r="AL53" i="6" s="1"/>
  <c r="R58" i="3"/>
  <c r="I58" i="8"/>
  <c r="AL58" i="8" s="1"/>
  <c r="R60" i="3"/>
  <c r="I60" i="8"/>
  <c r="AL60" i="8" s="1"/>
  <c r="I60" i="6"/>
  <c r="R65" i="3"/>
  <c r="I65" i="8"/>
  <c r="AL65" i="8" s="1"/>
  <c r="I65" i="6"/>
  <c r="AL65" i="6" s="1"/>
  <c r="K72" i="3"/>
  <c r="R93" i="3"/>
  <c r="I93" i="8"/>
  <c r="AL93" i="8" s="1"/>
  <c r="I93" i="6"/>
  <c r="AL93" i="6" s="1"/>
  <c r="R114" i="3"/>
  <c r="I114" i="8"/>
  <c r="AL114" i="8" s="1"/>
  <c r="I114" i="6"/>
  <c r="AL114" i="6" s="1"/>
  <c r="R117" i="3"/>
  <c r="I117" i="8"/>
  <c r="AL117" i="8" s="1"/>
  <c r="I117" i="6"/>
  <c r="AL117" i="6" s="1"/>
  <c r="G61" i="6"/>
  <c r="B85" i="6"/>
  <c r="B85" i="8"/>
  <c r="B121" i="8"/>
  <c r="B121" i="6"/>
  <c r="K121" i="3"/>
  <c r="B10" i="8"/>
  <c r="B120" i="6"/>
  <c r="B120" i="8"/>
  <c r="R29" i="3"/>
  <c r="I29" i="8"/>
  <c r="AL29" i="8" s="1"/>
  <c r="R41" i="3"/>
  <c r="I41" i="8"/>
  <c r="AL41" i="8" s="1"/>
  <c r="R48" i="3"/>
  <c r="I48" i="8"/>
  <c r="AL48" i="8" s="1"/>
  <c r="I48" i="6"/>
  <c r="AI49" i="6" s="1"/>
  <c r="R85" i="3"/>
  <c r="I85" i="8"/>
  <c r="AL85" i="8" s="1"/>
  <c r="I103" i="8"/>
  <c r="AL103" i="8" s="1"/>
  <c r="I103" i="6"/>
  <c r="AL103" i="6" s="1"/>
  <c r="I120" i="8"/>
  <c r="I120" i="6"/>
  <c r="AL120" i="6" s="1"/>
  <c r="I123" i="8"/>
  <c r="AL123" i="8" s="1"/>
  <c r="I123" i="6"/>
  <c r="AL123" i="6" s="1"/>
  <c r="I85" i="6"/>
  <c r="AL85" i="6" s="1"/>
  <c r="AI50" i="8"/>
  <c r="B86" i="8"/>
  <c r="B86" i="6"/>
  <c r="B122" i="8"/>
  <c r="B122" i="6"/>
  <c r="K122" i="3"/>
  <c r="R6" i="3"/>
  <c r="I6" i="8"/>
  <c r="AL6" i="8" s="1"/>
  <c r="R26" i="3"/>
  <c r="I26" i="8"/>
  <c r="AL26" i="8" s="1"/>
  <c r="I26" i="6"/>
  <c r="AI27" i="6" s="1"/>
  <c r="R46" i="3"/>
  <c r="I46" i="8"/>
  <c r="AL46" i="8" s="1"/>
  <c r="R73" i="3"/>
  <c r="I73" i="8"/>
  <c r="I73" i="6"/>
  <c r="R80" i="3"/>
  <c r="I80" i="8"/>
  <c r="AL80" i="8" s="1"/>
  <c r="K85" i="3"/>
  <c r="R90" i="3"/>
  <c r="I90" i="8"/>
  <c r="AL90" i="8" s="1"/>
  <c r="I95" i="8"/>
  <c r="AL95" i="8" s="1"/>
  <c r="I95" i="6"/>
  <c r="AL95" i="6" s="1"/>
  <c r="R106" i="3"/>
  <c r="I106" i="8"/>
  <c r="AL106" i="8" s="1"/>
  <c r="I106" i="6"/>
  <c r="AL106" i="6" s="1"/>
  <c r="R109" i="3"/>
  <c r="I109" i="8"/>
  <c r="AL109" i="8" s="1"/>
  <c r="I109" i="6"/>
  <c r="I111" i="8"/>
  <c r="AL111" i="8" s="1"/>
  <c r="I111" i="6"/>
  <c r="AL111" i="6" s="1"/>
  <c r="K120" i="3"/>
  <c r="I63" i="6"/>
  <c r="AL63" i="6" s="1"/>
  <c r="B9" i="8"/>
  <c r="AI9" i="8" s="1"/>
  <c r="B9" i="6"/>
  <c r="B21" i="6"/>
  <c r="B21" i="8"/>
  <c r="B33" i="8"/>
  <c r="B33" i="6"/>
  <c r="B45" i="8"/>
  <c r="B45" i="6"/>
  <c r="B57" i="6"/>
  <c r="B57" i="8"/>
  <c r="B69" i="8"/>
  <c r="B69" i="6"/>
  <c r="B81" i="6"/>
  <c r="AI81" i="6" s="1"/>
  <c r="B81" i="8"/>
  <c r="B93" i="6"/>
  <c r="B93" i="8"/>
  <c r="B105" i="8"/>
  <c r="AI105" i="8" s="1"/>
  <c r="B105" i="6"/>
  <c r="B117" i="6"/>
  <c r="B117" i="8"/>
  <c r="K117" i="3"/>
  <c r="AI59" i="8"/>
  <c r="K59" i="8"/>
  <c r="R20" i="3"/>
  <c r="I20" i="8"/>
  <c r="AL20" i="8" s="1"/>
  <c r="I20" i="6"/>
  <c r="AL20" i="6" s="1"/>
  <c r="I32" i="8"/>
  <c r="AL32" i="8" s="1"/>
  <c r="I32" i="6"/>
  <c r="AL32" i="6" s="1"/>
  <c r="R56" i="3"/>
  <c r="I56" i="8"/>
  <c r="AL56" i="8" s="1"/>
  <c r="I56" i="6"/>
  <c r="AL56" i="6" s="1"/>
  <c r="R61" i="3"/>
  <c r="I61" i="8"/>
  <c r="AL61" i="8" s="1"/>
  <c r="I61" i="6"/>
  <c r="AL61" i="6" s="1"/>
  <c r="R68" i="3"/>
  <c r="I68" i="8"/>
  <c r="AI69" i="8" s="1"/>
  <c r="R100" i="3"/>
  <c r="I100" i="8"/>
  <c r="AL100" i="8" s="1"/>
  <c r="I100" i="6"/>
  <c r="AL100" i="6" s="1"/>
  <c r="I75" i="6"/>
  <c r="AL75" i="6" s="1"/>
  <c r="B22" i="8"/>
  <c r="B22" i="6"/>
  <c r="B34" i="6"/>
  <c r="B34" i="8"/>
  <c r="B46" i="6"/>
  <c r="B46" i="8"/>
  <c r="B58" i="8"/>
  <c r="B58" i="6"/>
  <c r="B70" i="8"/>
  <c r="B70" i="6"/>
  <c r="B82" i="8"/>
  <c r="B82" i="6"/>
  <c r="B94" i="8"/>
  <c r="B94" i="6"/>
  <c r="B106" i="6"/>
  <c r="B106" i="8"/>
  <c r="B118" i="6"/>
  <c r="B118" i="8"/>
  <c r="B25" i="8"/>
  <c r="B25" i="6"/>
  <c r="B61" i="8"/>
  <c r="B61" i="6"/>
  <c r="B97" i="6"/>
  <c r="B97" i="8"/>
  <c r="R66" i="3"/>
  <c r="I66" i="8"/>
  <c r="AL66" i="8" s="1"/>
  <c r="R69" i="3"/>
  <c r="I69" i="8"/>
  <c r="AL69" i="8" s="1"/>
  <c r="I69" i="6"/>
  <c r="AL69" i="6" s="1"/>
  <c r="K98" i="3"/>
  <c r="R101" i="3"/>
  <c r="I101" i="8"/>
  <c r="AL101" i="8" s="1"/>
  <c r="I101" i="6"/>
  <c r="AL101" i="6" s="1"/>
  <c r="I115" i="8"/>
  <c r="AL115" i="8" s="1"/>
  <c r="I115" i="6"/>
  <c r="AL115" i="6" s="1"/>
  <c r="I10" i="6"/>
  <c r="AL10" i="6" s="1"/>
  <c r="B26" i="8"/>
  <c r="B26" i="6"/>
  <c r="B62" i="8"/>
  <c r="B62" i="6"/>
  <c r="B98" i="6"/>
  <c r="B35" i="8"/>
  <c r="B35" i="6"/>
  <c r="B71" i="8"/>
  <c r="B71" i="6"/>
  <c r="B107" i="8"/>
  <c r="B107" i="6"/>
  <c r="I21" i="8"/>
  <c r="AL21" i="8" s="1"/>
  <c r="I21" i="6"/>
  <c r="AL21" i="6" s="1"/>
  <c r="R25" i="3"/>
  <c r="I25" i="8"/>
  <c r="AL25" i="8" s="1"/>
  <c r="I25" i="6"/>
  <c r="R27" i="3"/>
  <c r="I27" i="8"/>
  <c r="AL27" i="8" s="1"/>
  <c r="R88" i="3"/>
  <c r="I88" i="8"/>
  <c r="AL88" i="8" s="1"/>
  <c r="I88" i="6"/>
  <c r="AL88" i="6" s="1"/>
  <c r="I91" i="8"/>
  <c r="AL91" i="8" s="1"/>
  <c r="I91" i="6"/>
  <c r="AL91" i="6" s="1"/>
  <c r="R96" i="3"/>
  <c r="I96" i="8"/>
  <c r="I96" i="6"/>
  <c r="AL96" i="6" s="1"/>
  <c r="I107" i="6"/>
  <c r="AL107" i="6" s="1"/>
  <c r="I107" i="8"/>
  <c r="AL107" i="8" s="1"/>
  <c r="R110" i="3"/>
  <c r="I110" i="8"/>
  <c r="AL110" i="8" s="1"/>
  <c r="I110" i="6"/>
  <c r="AL110" i="6" s="1"/>
  <c r="R115" i="3"/>
  <c r="I6" i="6"/>
  <c r="AL6" i="6" s="1"/>
  <c r="I68" i="6"/>
  <c r="AL68" i="6" s="1"/>
  <c r="B91" i="8"/>
  <c r="AI24" i="8"/>
  <c r="K24" i="8"/>
  <c r="L24" i="8" s="1"/>
  <c r="B79" i="8"/>
  <c r="K79" i="8" s="1"/>
  <c r="L79" i="8" s="1"/>
  <c r="R94" i="3"/>
  <c r="I94" i="8"/>
  <c r="AL94" i="8" s="1"/>
  <c r="I94" i="6"/>
  <c r="AL94" i="6" s="1"/>
  <c r="K5" i="3"/>
  <c r="B5" i="8"/>
  <c r="B5" i="6"/>
  <c r="K17" i="3"/>
  <c r="B17" i="8"/>
  <c r="B17" i="6"/>
  <c r="AI17" i="6" s="1"/>
  <c r="B29" i="8"/>
  <c r="B29" i="6"/>
  <c r="K41" i="3"/>
  <c r="B41" i="8"/>
  <c r="B41" i="6"/>
  <c r="K53" i="3"/>
  <c r="B53" i="8"/>
  <c r="B53" i="6"/>
  <c r="K65" i="3"/>
  <c r="B65" i="8"/>
  <c r="K65" i="8" s="1"/>
  <c r="B65" i="6"/>
  <c r="K77" i="3"/>
  <c r="B77" i="8"/>
  <c r="B77" i="6"/>
  <c r="K89" i="3"/>
  <c r="B89" i="8"/>
  <c r="K101" i="3"/>
  <c r="B101" i="8"/>
  <c r="B101" i="6"/>
  <c r="K113" i="3"/>
  <c r="B113" i="8"/>
  <c r="AI36" i="8"/>
  <c r="K72" i="8"/>
  <c r="L72" i="8" s="1"/>
  <c r="AI72" i="8"/>
  <c r="B108" i="6"/>
  <c r="B108" i="8"/>
  <c r="B24" i="6"/>
  <c r="B60" i="6"/>
  <c r="K6" i="3"/>
  <c r="B6" i="8"/>
  <c r="AI6" i="8" s="1"/>
  <c r="B6" i="6"/>
  <c r="K19" i="3"/>
  <c r="B18" i="8"/>
  <c r="B18" i="6"/>
  <c r="AI18" i="6" s="1"/>
  <c r="K30" i="3"/>
  <c r="B30" i="6"/>
  <c r="AI30" i="6" s="1"/>
  <c r="K43" i="3"/>
  <c r="B42" i="8"/>
  <c r="B42" i="6"/>
  <c r="K55" i="3"/>
  <c r="B54" i="6"/>
  <c r="K67" i="3"/>
  <c r="B66" i="8"/>
  <c r="B66" i="6"/>
  <c r="K78" i="3"/>
  <c r="B78" i="8"/>
  <c r="K78" i="8" s="1"/>
  <c r="B78" i="6"/>
  <c r="K91" i="3"/>
  <c r="B90" i="8"/>
  <c r="K102" i="3"/>
  <c r="B102" i="8"/>
  <c r="B102" i="6"/>
  <c r="K114" i="3"/>
  <c r="B114" i="8"/>
  <c r="K92" i="3"/>
  <c r="B109" i="8"/>
  <c r="B109" i="6"/>
  <c r="K7" i="3"/>
  <c r="B7" i="6"/>
  <c r="B19" i="8"/>
  <c r="B19" i="6"/>
  <c r="B31" i="8"/>
  <c r="B31" i="6"/>
  <c r="B43" i="6"/>
  <c r="B43" i="8"/>
  <c r="B55" i="6"/>
  <c r="B55" i="8"/>
  <c r="B67" i="6"/>
  <c r="B67" i="8"/>
  <c r="B103" i="8"/>
  <c r="B103" i="6"/>
  <c r="AI103" i="6" s="1"/>
  <c r="B115" i="6"/>
  <c r="B115" i="8"/>
  <c r="K104" i="3"/>
  <c r="B110" i="8"/>
  <c r="K110" i="8" s="1"/>
  <c r="B110" i="6"/>
  <c r="B8" i="8"/>
  <c r="B8" i="6"/>
  <c r="B20" i="6"/>
  <c r="B20" i="8"/>
  <c r="B32" i="8"/>
  <c r="K32" i="3"/>
  <c r="B32" i="6"/>
  <c r="B44" i="8"/>
  <c r="B44" i="6"/>
  <c r="B56" i="6"/>
  <c r="B56" i="8"/>
  <c r="B68" i="8"/>
  <c r="B68" i="6"/>
  <c r="B80" i="8"/>
  <c r="B80" i="6"/>
  <c r="B92" i="8"/>
  <c r="B92" i="6"/>
  <c r="B116" i="8"/>
  <c r="B116" i="6"/>
  <c r="AI116" i="6" s="1"/>
  <c r="K116" i="3"/>
  <c r="AI47" i="8"/>
  <c r="B83" i="8"/>
  <c r="B83" i="6"/>
  <c r="AI73" i="8"/>
  <c r="K7" i="8"/>
  <c r="P7" i="8" s="1"/>
  <c r="AI7" i="8"/>
  <c r="AL51" i="8"/>
  <c r="K18" i="8"/>
  <c r="L18" i="8" s="1"/>
  <c r="AI18" i="8"/>
  <c r="AL104" i="8"/>
  <c r="K14" i="8"/>
  <c r="L14" i="8" s="1"/>
  <c r="K22" i="8"/>
  <c r="AI11" i="8"/>
  <c r="AI22" i="8"/>
  <c r="K37" i="8"/>
  <c r="AI37" i="8"/>
  <c r="AI23" i="8"/>
  <c r="L23" i="8"/>
  <c r="K30" i="8"/>
  <c r="L30" i="8" s="1"/>
  <c r="AI30" i="8"/>
  <c r="K11" i="8"/>
  <c r="L11" i="8" s="1"/>
  <c r="K16" i="8"/>
  <c r="AI16" i="8"/>
  <c r="K13" i="8"/>
  <c r="K25" i="8"/>
  <c r="L25" i="8" s="1"/>
  <c r="K38" i="8"/>
  <c r="L38" i="8" s="1"/>
  <c r="K56" i="8"/>
  <c r="L56" i="8" s="1"/>
  <c r="AI56" i="8"/>
  <c r="K50" i="8"/>
  <c r="K36" i="8"/>
  <c r="K20" i="8"/>
  <c r="K26" i="8"/>
  <c r="AI54" i="8"/>
  <c r="K51" i="8"/>
  <c r="K54" i="8"/>
  <c r="L54" i="8" s="1"/>
  <c r="K58" i="8"/>
  <c r="L58" i="8" s="1"/>
  <c r="K47" i="8"/>
  <c r="L47" i="8" s="1"/>
  <c r="K49" i="8"/>
  <c r="L49" i="8" s="1"/>
  <c r="AL70" i="8"/>
  <c r="K74" i="8"/>
  <c r="AI74" i="8"/>
  <c r="AL73" i="8"/>
  <c r="AL108" i="8"/>
  <c r="AI109" i="8"/>
  <c r="L59" i="8"/>
  <c r="K69" i="8"/>
  <c r="L69" i="8" s="1"/>
  <c r="AL77" i="8"/>
  <c r="K70" i="8"/>
  <c r="K61" i="8"/>
  <c r="K106" i="8"/>
  <c r="AI102" i="8"/>
  <c r="K102" i="8"/>
  <c r="K94" i="8"/>
  <c r="L73" i="8"/>
  <c r="AI110" i="8"/>
  <c r="L98" i="8"/>
  <c r="AL120" i="8"/>
  <c r="AI121" i="8"/>
  <c r="AL96" i="8"/>
  <c r="AL87" i="8"/>
  <c r="AL118" i="8"/>
  <c r="AI119" i="8"/>
  <c r="AI122" i="8"/>
  <c r="AI28" i="6"/>
  <c r="AI111" i="6"/>
  <c r="AI89" i="6"/>
  <c r="AI91" i="6"/>
  <c r="AI23" i="6"/>
  <c r="AI47" i="6"/>
  <c r="AI59" i="6"/>
  <c r="AI36" i="6"/>
  <c r="AL24" i="6"/>
  <c r="AL14" i="6"/>
  <c r="AL26" i="6"/>
  <c r="L10" i="6"/>
  <c r="L11" i="6"/>
  <c r="L23" i="6"/>
  <c r="L79" i="6"/>
  <c r="L73" i="6"/>
  <c r="L14" i="6"/>
  <c r="L50" i="6"/>
  <c r="L91" i="6"/>
  <c r="K54" i="3"/>
  <c r="K18" i="3"/>
  <c r="K103" i="3"/>
  <c r="K90" i="3"/>
  <c r="K66" i="3"/>
  <c r="K42" i="3"/>
  <c r="K29" i="3"/>
  <c r="K115" i="3"/>
  <c r="K31" i="3"/>
  <c r="K68" i="3"/>
  <c r="K20" i="3"/>
  <c r="U11" i="3"/>
  <c r="U10" i="3"/>
  <c r="V10" i="3" s="1"/>
  <c r="T12" i="3"/>
  <c r="W11" i="2"/>
  <c r="T12" i="2"/>
  <c r="U12" i="2" s="1"/>
  <c r="L74" i="6" l="1"/>
  <c r="AI96" i="8"/>
  <c r="AB4" i="8"/>
  <c r="BE4" i="8" s="1"/>
  <c r="K9" i="8"/>
  <c r="K13" i="6"/>
  <c r="P13" i="6" s="1"/>
  <c r="K74" i="6"/>
  <c r="K4" i="8"/>
  <c r="P4" i="8" s="1"/>
  <c r="AI13" i="6"/>
  <c r="L4" i="6"/>
  <c r="L96" i="8"/>
  <c r="Z4" i="6"/>
  <c r="Z5" i="6" s="1"/>
  <c r="AI74" i="6"/>
  <c r="AB4" i="6"/>
  <c r="AZ4" i="6" s="1"/>
  <c r="AI65" i="8"/>
  <c r="AI4" i="6"/>
  <c r="AC4" i="6"/>
  <c r="BA4" i="6" s="1"/>
  <c r="K4" i="6"/>
  <c r="K104" i="8"/>
  <c r="BA4" i="8"/>
  <c r="BC4" i="8"/>
  <c r="AI42" i="8"/>
  <c r="K116" i="8"/>
  <c r="L116" i="8" s="1"/>
  <c r="AI84" i="8"/>
  <c r="K52" i="8"/>
  <c r="L52" i="8" s="1"/>
  <c r="AI44" i="8"/>
  <c r="K82" i="8"/>
  <c r="K107" i="8"/>
  <c r="L107" i="8" s="1"/>
  <c r="AI116" i="8"/>
  <c r="AL68" i="8"/>
  <c r="AA4" i="8"/>
  <c r="BD4" i="8" s="1"/>
  <c r="K92" i="8"/>
  <c r="L92" i="8" s="1"/>
  <c r="AI20" i="8"/>
  <c r="K109" i="8"/>
  <c r="L109" i="8" s="1"/>
  <c r="K120" i="8"/>
  <c r="L120" i="8" s="1"/>
  <c r="K88" i="8"/>
  <c r="L88" i="8" s="1"/>
  <c r="AI40" i="8"/>
  <c r="AL89" i="8"/>
  <c r="K55" i="8"/>
  <c r="L55" i="8" s="1"/>
  <c r="K66" i="8"/>
  <c r="AI53" i="8"/>
  <c r="K35" i="8"/>
  <c r="L35" i="8" s="1"/>
  <c r="K118" i="8"/>
  <c r="L118" i="8" s="1"/>
  <c r="AI46" i="8"/>
  <c r="K57" i="8"/>
  <c r="L57" i="8" s="1"/>
  <c r="AI48" i="8"/>
  <c r="AI123" i="8"/>
  <c r="AI107" i="8"/>
  <c r="AI25" i="8"/>
  <c r="K39" i="8"/>
  <c r="L39" i="8" s="1"/>
  <c r="K80" i="8"/>
  <c r="L80" i="8" s="1"/>
  <c r="AI114" i="8"/>
  <c r="K6" i="8"/>
  <c r="K10" i="8"/>
  <c r="P10" i="8" s="1"/>
  <c r="AI92" i="8"/>
  <c r="K44" i="8"/>
  <c r="L44" i="8" s="1"/>
  <c r="AI39" i="8"/>
  <c r="AI8" i="8"/>
  <c r="AI106" i="8"/>
  <c r="K34" i="8"/>
  <c r="AI12" i="8"/>
  <c r="K67" i="8"/>
  <c r="L67" i="8" s="1"/>
  <c r="AI68" i="8"/>
  <c r="AI89" i="8"/>
  <c r="AI41" i="8"/>
  <c r="AI45" i="8"/>
  <c r="K122" i="8"/>
  <c r="L122" i="8" s="1"/>
  <c r="K76" i="8"/>
  <c r="L76" i="8" s="1"/>
  <c r="K111" i="8"/>
  <c r="L111" i="8" s="1"/>
  <c r="AI87" i="8"/>
  <c r="AI4" i="8"/>
  <c r="N4" i="8"/>
  <c r="AZ4" i="8" s="1"/>
  <c r="AI79" i="8"/>
  <c r="K121" i="8"/>
  <c r="L121" i="8" s="1"/>
  <c r="K81" i="8"/>
  <c r="L81" i="8" s="1"/>
  <c r="K32" i="8"/>
  <c r="L32" i="8" s="1"/>
  <c r="K87" i="8"/>
  <c r="AI67" i="8"/>
  <c r="L4" i="8"/>
  <c r="K31" i="8"/>
  <c r="L31" i="8" s="1"/>
  <c r="K42" i="8"/>
  <c r="L42" i="8" s="1"/>
  <c r="K108" i="8"/>
  <c r="L108" i="8" s="1"/>
  <c r="K105" i="8"/>
  <c r="L105" i="8" s="1"/>
  <c r="K33" i="8"/>
  <c r="L33" i="8" s="1"/>
  <c r="K86" i="8"/>
  <c r="L86" i="8" s="1"/>
  <c r="K85" i="8"/>
  <c r="AI120" i="8"/>
  <c r="AI93" i="8"/>
  <c r="AI58" i="8"/>
  <c r="M4" i="8"/>
  <c r="AY4" i="8" s="1"/>
  <c r="K90" i="8"/>
  <c r="L90" i="8" s="1"/>
  <c r="K77" i="8"/>
  <c r="L77" i="8" s="1"/>
  <c r="AI29" i="8"/>
  <c r="K93" i="8"/>
  <c r="L93" i="8" s="1"/>
  <c r="K112" i="8"/>
  <c r="L112" i="8" s="1"/>
  <c r="L66" i="8"/>
  <c r="AI57" i="8"/>
  <c r="K48" i="8"/>
  <c r="L48" i="8" s="1"/>
  <c r="AI55" i="8"/>
  <c r="AI35" i="8"/>
  <c r="K123" i="8"/>
  <c r="K53" i="8"/>
  <c r="L53" i="8" s="1"/>
  <c r="K46" i="8"/>
  <c r="L46" i="8" s="1"/>
  <c r="AI66" i="8"/>
  <c r="AI78" i="8"/>
  <c r="AI118" i="8"/>
  <c r="AI65" i="6"/>
  <c r="BB4" i="6"/>
  <c r="AL48" i="6"/>
  <c r="AL36" i="6"/>
  <c r="AI39" i="6"/>
  <c r="AI99" i="6"/>
  <c r="K44" i="6"/>
  <c r="L44" i="6" s="1"/>
  <c r="K19" i="6"/>
  <c r="L19" i="6" s="1"/>
  <c r="K108" i="6"/>
  <c r="L108" i="6" s="1"/>
  <c r="K82" i="6"/>
  <c r="L82" i="6" s="1"/>
  <c r="K85" i="6"/>
  <c r="K39" i="6"/>
  <c r="L39" i="6" s="1"/>
  <c r="K94" i="6"/>
  <c r="AI71" i="6"/>
  <c r="K115" i="6"/>
  <c r="K30" i="6"/>
  <c r="L30" i="6" s="1"/>
  <c r="K17" i="6"/>
  <c r="K107" i="6"/>
  <c r="L107" i="6" s="1"/>
  <c r="K97" i="6"/>
  <c r="L97" i="6" s="1"/>
  <c r="K93" i="6"/>
  <c r="L93" i="6" s="1"/>
  <c r="K21" i="6"/>
  <c r="L21" i="6" s="1"/>
  <c r="M4" i="6"/>
  <c r="AT4" i="6" s="1"/>
  <c r="K15" i="6"/>
  <c r="K87" i="6"/>
  <c r="L87" i="6" s="1"/>
  <c r="K43" i="6"/>
  <c r="K121" i="6"/>
  <c r="K51" i="6"/>
  <c r="K83" i="6"/>
  <c r="L83" i="6" s="1"/>
  <c r="K22" i="6"/>
  <c r="L22" i="6" s="1"/>
  <c r="K105" i="6"/>
  <c r="K16" i="6"/>
  <c r="L16" i="6" s="1"/>
  <c r="AI97" i="6"/>
  <c r="K56" i="6"/>
  <c r="L56" i="6" s="1"/>
  <c r="K77" i="6"/>
  <c r="L77" i="6" s="1"/>
  <c r="K112" i="6"/>
  <c r="K116" i="6"/>
  <c r="K32" i="6"/>
  <c r="L32" i="6" s="1"/>
  <c r="K103" i="6"/>
  <c r="L103" i="6" s="1"/>
  <c r="K7" i="6"/>
  <c r="K78" i="6"/>
  <c r="L78" i="6" s="1"/>
  <c r="K65" i="6"/>
  <c r="L65" i="6" s="1"/>
  <c r="K61" i="6"/>
  <c r="L61" i="6" s="1"/>
  <c r="K70" i="6"/>
  <c r="L70" i="6" s="1"/>
  <c r="K9" i="6"/>
  <c r="K52" i="6"/>
  <c r="L52" i="6" s="1"/>
  <c r="K27" i="6"/>
  <c r="L27" i="6" s="1"/>
  <c r="K102" i="6"/>
  <c r="K34" i="6"/>
  <c r="L34" i="6" s="1"/>
  <c r="K31" i="6"/>
  <c r="L31" i="6" s="1"/>
  <c r="K33" i="6"/>
  <c r="L33" i="6" s="1"/>
  <c r="K64" i="6"/>
  <c r="L64" i="6" s="1"/>
  <c r="K99" i="6"/>
  <c r="L99" i="6" s="1"/>
  <c r="K18" i="6"/>
  <c r="L18" i="6" s="1"/>
  <c r="K71" i="6"/>
  <c r="L71" i="6" s="1"/>
  <c r="K81" i="6"/>
  <c r="L81" i="6" s="1"/>
  <c r="K100" i="6"/>
  <c r="L100" i="6" s="1"/>
  <c r="K106" i="6"/>
  <c r="L106" i="6" s="1"/>
  <c r="K42" i="6"/>
  <c r="K92" i="6"/>
  <c r="K109" i="6"/>
  <c r="K25" i="6"/>
  <c r="K58" i="6"/>
  <c r="L58" i="6" s="1"/>
  <c r="K69" i="6"/>
  <c r="L69" i="6" s="1"/>
  <c r="K84" i="6"/>
  <c r="L84" i="6" s="1"/>
  <c r="AI51" i="6"/>
  <c r="K40" i="6"/>
  <c r="L40" i="6" s="1"/>
  <c r="K75" i="6"/>
  <c r="L75" i="6" s="1"/>
  <c r="K29" i="6"/>
  <c r="L29" i="6" s="1"/>
  <c r="AI10" i="6"/>
  <c r="K67" i="6"/>
  <c r="L67" i="6" s="1"/>
  <c r="K66" i="6"/>
  <c r="L66" i="6" s="1"/>
  <c r="K53" i="6"/>
  <c r="L53" i="6" s="1"/>
  <c r="K35" i="6"/>
  <c r="K48" i="6"/>
  <c r="K123" i="6"/>
  <c r="L123" i="6" s="1"/>
  <c r="K60" i="6"/>
  <c r="AI29" i="6"/>
  <c r="K80" i="6"/>
  <c r="K20" i="6"/>
  <c r="L20" i="6" s="1"/>
  <c r="K6" i="6"/>
  <c r="P6" i="6" s="1"/>
  <c r="K101" i="6"/>
  <c r="L101" i="6" s="1"/>
  <c r="K120" i="6"/>
  <c r="K88" i="6"/>
  <c r="K63" i="6"/>
  <c r="L63" i="6" s="1"/>
  <c r="K110" i="6"/>
  <c r="K117" i="6"/>
  <c r="L117" i="6" s="1"/>
  <c r="K26" i="6"/>
  <c r="L26" i="6" s="1"/>
  <c r="K8" i="6"/>
  <c r="P8" i="6" s="1"/>
  <c r="K55" i="6"/>
  <c r="K98" i="6"/>
  <c r="L98" i="6" s="1"/>
  <c r="K118" i="6"/>
  <c r="L118" i="6" s="1"/>
  <c r="K46" i="6"/>
  <c r="L46" i="6" s="1"/>
  <c r="K57" i="6"/>
  <c r="L57" i="6" s="1"/>
  <c r="K12" i="6"/>
  <c r="K28" i="6"/>
  <c r="L28" i="6" s="1"/>
  <c r="K24" i="6"/>
  <c r="L24" i="6" s="1"/>
  <c r="K86" i="6"/>
  <c r="L86" i="6" s="1"/>
  <c r="K68" i="6"/>
  <c r="L68" i="6" s="1"/>
  <c r="K54" i="6"/>
  <c r="K41" i="6"/>
  <c r="L41" i="6" s="1"/>
  <c r="AI26" i="6"/>
  <c r="K62" i="6"/>
  <c r="L62" i="6" s="1"/>
  <c r="K45" i="6"/>
  <c r="L45" i="6" s="1"/>
  <c r="AI110" i="6"/>
  <c r="K122" i="6"/>
  <c r="L122" i="6" s="1"/>
  <c r="K76" i="6"/>
  <c r="K111" i="6"/>
  <c r="L116" i="6"/>
  <c r="N4" i="6"/>
  <c r="AU4" i="6" s="1"/>
  <c r="AI96" i="6"/>
  <c r="L112" i="6"/>
  <c r="AA4" i="6"/>
  <c r="AY4" i="6" s="1"/>
  <c r="AI90" i="6"/>
  <c r="AI61" i="6"/>
  <c r="L54" i="6"/>
  <c r="L42" i="6"/>
  <c r="L105" i="6"/>
  <c r="AI21" i="6"/>
  <c r="AI22" i="6"/>
  <c r="AI6" i="6"/>
  <c r="AI33" i="6"/>
  <c r="AL72" i="6"/>
  <c r="L94" i="6"/>
  <c r="AI88" i="6"/>
  <c r="AI52" i="6"/>
  <c r="L60" i="6"/>
  <c r="AI12" i="6"/>
  <c r="AI79" i="6"/>
  <c r="L17" i="6"/>
  <c r="AI119" i="6"/>
  <c r="AI7" i="6"/>
  <c r="AI114" i="6"/>
  <c r="K5" i="6"/>
  <c r="P5" i="6" s="1"/>
  <c r="L25" i="6"/>
  <c r="AI66" i="6"/>
  <c r="L92" i="6"/>
  <c r="AI35" i="6"/>
  <c r="L80" i="6"/>
  <c r="L48" i="6"/>
  <c r="AI72" i="6"/>
  <c r="L85" i="6"/>
  <c r="AI69" i="6"/>
  <c r="AI60" i="6"/>
  <c r="AI58" i="6"/>
  <c r="AI67" i="6"/>
  <c r="AI63" i="6"/>
  <c r="L35" i="6"/>
  <c r="AI53" i="6"/>
  <c r="AI80" i="6"/>
  <c r="AI109" i="6"/>
  <c r="AL12" i="6"/>
  <c r="AI87" i="6"/>
  <c r="L109" i="6"/>
  <c r="L88" i="6"/>
  <c r="AI9" i="6"/>
  <c r="AI48" i="6"/>
  <c r="AI46" i="6"/>
  <c r="AI16" i="6"/>
  <c r="AI112" i="6"/>
  <c r="AI121" i="6"/>
  <c r="AI32" i="6"/>
  <c r="AI20" i="6"/>
  <c r="AI123" i="6"/>
  <c r="L121" i="6"/>
  <c r="AL73" i="6"/>
  <c r="AI64" i="6"/>
  <c r="AI42" i="6"/>
  <c r="AL49" i="6"/>
  <c r="AI94" i="6"/>
  <c r="L76" i="6"/>
  <c r="AI105" i="6"/>
  <c r="AI34" i="6"/>
  <c r="AI101" i="6"/>
  <c r="V11" i="3"/>
  <c r="Y11" i="3" s="1"/>
  <c r="AL50" i="6"/>
  <c r="AL60" i="6"/>
  <c r="AI115" i="6"/>
  <c r="K114" i="8"/>
  <c r="L114" i="8" s="1"/>
  <c r="K68" i="8"/>
  <c r="L68" i="8" s="1"/>
  <c r="K45" i="8"/>
  <c r="L45" i="8" s="1"/>
  <c r="K40" i="8"/>
  <c r="L40" i="8" s="1"/>
  <c r="K8" i="8"/>
  <c r="P8" i="8" s="1"/>
  <c r="K27" i="8"/>
  <c r="L27" i="8" s="1"/>
  <c r="AI27" i="8"/>
  <c r="AI8" i="6"/>
  <c r="AI75" i="6"/>
  <c r="AI62" i="8"/>
  <c r="K62" i="8"/>
  <c r="L62" i="8" s="1"/>
  <c r="AI75" i="8"/>
  <c r="K75" i="8"/>
  <c r="AL38" i="6"/>
  <c r="AI24" i="6"/>
  <c r="AI11" i="6"/>
  <c r="AI93" i="6"/>
  <c r="AI102" i="6"/>
  <c r="AI111" i="8"/>
  <c r="AI98" i="8"/>
  <c r="AI94" i="8"/>
  <c r="K41" i="8"/>
  <c r="L41" i="8" s="1"/>
  <c r="AI83" i="8"/>
  <c r="K83" i="8"/>
  <c r="L83" i="8" s="1"/>
  <c r="AI31" i="8"/>
  <c r="AL30" i="8"/>
  <c r="AI63" i="8"/>
  <c r="K43" i="8"/>
  <c r="L43" i="8" s="1"/>
  <c r="AI43" i="8"/>
  <c r="AI57" i="6"/>
  <c r="L43" i="6"/>
  <c r="AI117" i="6"/>
  <c r="AL13" i="6"/>
  <c r="AI106" i="6"/>
  <c r="AI92" i="6"/>
  <c r="AI85" i="6"/>
  <c r="AI113" i="6"/>
  <c r="K89" i="8"/>
  <c r="L89" i="8" s="1"/>
  <c r="AI85" i="8"/>
  <c r="AI51" i="8"/>
  <c r="AI49" i="8"/>
  <c r="AI38" i="8"/>
  <c r="AI10" i="8"/>
  <c r="AI17" i="8"/>
  <c r="K17" i="8"/>
  <c r="L17" i="8" s="1"/>
  <c r="AI81" i="8"/>
  <c r="AI86" i="6"/>
  <c r="AI13" i="8"/>
  <c r="AI88" i="8"/>
  <c r="AI99" i="8"/>
  <c r="K99" i="8"/>
  <c r="L99" i="8" s="1"/>
  <c r="AL37" i="6"/>
  <c r="AI54" i="6"/>
  <c r="AI115" i="8"/>
  <c r="K115" i="8"/>
  <c r="L115" i="8" s="1"/>
  <c r="AI21" i="8"/>
  <c r="K21" i="8"/>
  <c r="L21" i="8" s="1"/>
  <c r="K28" i="8"/>
  <c r="L28" i="8" s="1"/>
  <c r="AI28" i="8"/>
  <c r="L111" i="6"/>
  <c r="AI95" i="8"/>
  <c r="K91" i="8"/>
  <c r="L91" i="8" s="1"/>
  <c r="AI91" i="8"/>
  <c r="AI14" i="8"/>
  <c r="AI120" i="6"/>
  <c r="AI107" i="6"/>
  <c r="AI55" i="6"/>
  <c r="AI77" i="6"/>
  <c r="AI122" i="6"/>
  <c r="AI100" i="8"/>
  <c r="K84" i="8"/>
  <c r="L84" i="8" s="1"/>
  <c r="AI82" i="8"/>
  <c r="AI103" i="8"/>
  <c r="K103" i="8"/>
  <c r="L103" i="8" s="1"/>
  <c r="AI61" i="8"/>
  <c r="AI70" i="8"/>
  <c r="AI101" i="8"/>
  <c r="K101" i="8"/>
  <c r="L101" i="8" s="1"/>
  <c r="AI52" i="8"/>
  <c r="AI78" i="6"/>
  <c r="AI41" i="6"/>
  <c r="AI19" i="8"/>
  <c r="K19" i="8"/>
  <c r="L19" i="8" s="1"/>
  <c r="L115" i="6"/>
  <c r="L102" i="6"/>
  <c r="L55" i="6"/>
  <c r="L120" i="6"/>
  <c r="AI45" i="6"/>
  <c r="AI108" i="6"/>
  <c r="AI95" i="6"/>
  <c r="AI82" i="6"/>
  <c r="AI68" i="6"/>
  <c r="AI43" i="6"/>
  <c r="AI5" i="6"/>
  <c r="AJ5" i="6" s="1"/>
  <c r="BB5" i="6" s="1"/>
  <c r="AI40" i="6"/>
  <c r="AI80" i="8"/>
  <c r="AI32" i="8"/>
  <c r="AI33" i="8"/>
  <c r="AL54" i="8"/>
  <c r="AI76" i="8"/>
  <c r="AI86" i="8"/>
  <c r="L34" i="8"/>
  <c r="AI113" i="8"/>
  <c r="K113" i="8"/>
  <c r="L113" i="8" s="1"/>
  <c r="AI71" i="8"/>
  <c r="K71" i="8"/>
  <c r="L71" i="8" s="1"/>
  <c r="K64" i="8"/>
  <c r="L64" i="8" s="1"/>
  <c r="AI64" i="8"/>
  <c r="AI60" i="8"/>
  <c r="AL59" i="8"/>
  <c r="AI98" i="6"/>
  <c r="AI97" i="8"/>
  <c r="K97" i="8"/>
  <c r="L97" i="8" s="1"/>
  <c r="AI118" i="6"/>
  <c r="AI83" i="6"/>
  <c r="AI70" i="6"/>
  <c r="AI56" i="6"/>
  <c r="AI31" i="6"/>
  <c r="AI100" i="6"/>
  <c r="AI112" i="8"/>
  <c r="AI26" i="8"/>
  <c r="K5" i="8"/>
  <c r="AI5" i="8"/>
  <c r="AI25" i="6"/>
  <c r="AI117" i="8"/>
  <c r="K117" i="8"/>
  <c r="L117" i="8" s="1"/>
  <c r="L110" i="6"/>
  <c r="AL25" i="6"/>
  <c r="AI104" i="6"/>
  <c r="AI108" i="8"/>
  <c r="AI77" i="8"/>
  <c r="K29" i="8"/>
  <c r="L51" i="6"/>
  <c r="AL109" i="6"/>
  <c r="AI84" i="6"/>
  <c r="AI44" i="6"/>
  <c r="AI19" i="6"/>
  <c r="AI76" i="6"/>
  <c r="L75" i="8"/>
  <c r="AI34" i="8"/>
  <c r="K12" i="8"/>
  <c r="L12" i="8" s="1"/>
  <c r="AI62" i="6"/>
  <c r="AC4" i="8"/>
  <c r="BF4" i="8" s="1"/>
  <c r="AJ4" i="8"/>
  <c r="BG4" i="8" s="1"/>
  <c r="AT4" i="8"/>
  <c r="AI15" i="8"/>
  <c r="K15" i="8"/>
  <c r="AI15" i="6"/>
  <c r="L7" i="8"/>
  <c r="L106" i="8"/>
  <c r="L74" i="8"/>
  <c r="L82" i="8"/>
  <c r="L29" i="8"/>
  <c r="L87" i="8"/>
  <c r="L102" i="8"/>
  <c r="L16" i="8"/>
  <c r="P13" i="8"/>
  <c r="L13" i="8"/>
  <c r="L10" i="8"/>
  <c r="L9" i="8"/>
  <c r="L20" i="8"/>
  <c r="P14" i="8"/>
  <c r="L65" i="8"/>
  <c r="L94" i="8"/>
  <c r="L70" i="8"/>
  <c r="L78" i="8"/>
  <c r="P9" i="8"/>
  <c r="L104" i="8"/>
  <c r="L123" i="8"/>
  <c r="L85" i="8"/>
  <c r="L51" i="8"/>
  <c r="L26" i="8"/>
  <c r="L61" i="8"/>
  <c r="P11" i="8"/>
  <c r="L110" i="8"/>
  <c r="L37" i="8"/>
  <c r="L22" i="8"/>
  <c r="P6" i="8"/>
  <c r="L6" i="8"/>
  <c r="L100" i="8"/>
  <c r="L36" i="8"/>
  <c r="L50" i="8"/>
  <c r="P4" i="6"/>
  <c r="AV4" i="6" s="1"/>
  <c r="K2" i="3"/>
  <c r="Y10" i="3"/>
  <c r="T13" i="3"/>
  <c r="W12" i="3"/>
  <c r="X12" i="3" s="1"/>
  <c r="U12" i="3"/>
  <c r="V12" i="3" s="1"/>
  <c r="Y12" i="3" s="1"/>
  <c r="W12" i="2"/>
  <c r="T13" i="2"/>
  <c r="U13" i="2" s="1"/>
  <c r="AC5" i="6" l="1"/>
  <c r="BA5" i="6" s="1"/>
  <c r="O4" i="8"/>
  <c r="AB5" i="8"/>
  <c r="BE5" i="8" s="1"/>
  <c r="Q4" i="8"/>
  <c r="AX4" i="6"/>
  <c r="N5" i="8"/>
  <c r="AZ5" i="8" s="1"/>
  <c r="L13" i="6"/>
  <c r="AU4" i="8"/>
  <c r="BI4" i="8"/>
  <c r="P12" i="8"/>
  <c r="Z5" i="8"/>
  <c r="BC5" i="8" s="1"/>
  <c r="L8" i="8"/>
  <c r="Z6" i="6"/>
  <c r="Z7" i="6" s="1"/>
  <c r="AX7" i="6" s="1"/>
  <c r="L6" i="6"/>
  <c r="AX5" i="6"/>
  <c r="N5" i="6"/>
  <c r="AU5" i="6" s="1"/>
  <c r="P12" i="6"/>
  <c r="P7" i="6"/>
  <c r="L7" i="6"/>
  <c r="O4" i="6"/>
  <c r="P15" i="6"/>
  <c r="L15" i="6"/>
  <c r="P9" i="6"/>
  <c r="L9" i="6"/>
  <c r="L8" i="6"/>
  <c r="L12" i="6"/>
  <c r="AA5" i="6"/>
  <c r="L5" i="6"/>
  <c r="M5" i="6" s="1"/>
  <c r="AB5" i="6"/>
  <c r="AZ5" i="6" s="1"/>
  <c r="P5" i="8"/>
  <c r="L5" i="8"/>
  <c r="M5" i="8" s="1"/>
  <c r="AA5" i="8"/>
  <c r="AC5" i="8"/>
  <c r="BF5" i="8" s="1"/>
  <c r="AJ5" i="8"/>
  <c r="BG5" i="8" s="1"/>
  <c r="AE4" i="8"/>
  <c r="P15" i="8"/>
  <c r="L15" i="8"/>
  <c r="AJ6" i="6"/>
  <c r="Q4" i="6"/>
  <c r="W13" i="3"/>
  <c r="X13" i="3" s="1"/>
  <c r="T14" i="3"/>
  <c r="U13" i="3"/>
  <c r="V13" i="3" s="1"/>
  <c r="Y13" i="3" s="1"/>
  <c r="W13" i="2"/>
  <c r="T14" i="2"/>
  <c r="U14" i="2" s="1"/>
  <c r="AC6" i="6" l="1"/>
  <c r="BA6" i="6" s="1"/>
  <c r="AB6" i="8"/>
  <c r="BE6" i="8" s="1"/>
  <c r="Z8" i="6"/>
  <c r="AX8" i="6" s="1"/>
  <c r="Z6" i="8"/>
  <c r="BC6" i="8" s="1"/>
  <c r="AV5" i="6"/>
  <c r="N6" i="8"/>
  <c r="AZ6" i="8" s="1"/>
  <c r="AX6" i="6"/>
  <c r="M6" i="8"/>
  <c r="AY6" i="8" s="1"/>
  <c r="AY5" i="8"/>
  <c r="Q5" i="8"/>
  <c r="BA5" i="8"/>
  <c r="AE5" i="8"/>
  <c r="BD5" i="8"/>
  <c r="AB6" i="6"/>
  <c r="AZ6" i="6" s="1"/>
  <c r="AJ7" i="6"/>
  <c r="BB7" i="6" s="1"/>
  <c r="BB6" i="6"/>
  <c r="AA6" i="6"/>
  <c r="AY6" i="6" s="1"/>
  <c r="AY5" i="6"/>
  <c r="Q5" i="6"/>
  <c r="N6" i="6"/>
  <c r="Q6" i="6" s="1"/>
  <c r="M6" i="6"/>
  <c r="AT5" i="6"/>
  <c r="O5" i="6"/>
  <c r="O5" i="8"/>
  <c r="AJ6" i="8"/>
  <c r="AC6" i="8"/>
  <c r="BF6" i="8" s="1"/>
  <c r="AA6" i="8"/>
  <c r="Z7" i="8"/>
  <c r="BC7" i="8" s="1"/>
  <c r="AC7" i="6"/>
  <c r="BA7" i="6" s="1"/>
  <c r="W14" i="3"/>
  <c r="X14" i="3" s="1"/>
  <c r="U14" i="3"/>
  <c r="V14" i="3" s="1"/>
  <c r="Y14" i="3" s="1"/>
  <c r="T15" i="3"/>
  <c r="W14" i="2"/>
  <c r="T15" i="2"/>
  <c r="U15" i="2" s="1"/>
  <c r="AB7" i="8" l="1"/>
  <c r="BE7" i="8" s="1"/>
  <c r="Q6" i="8"/>
  <c r="Z9" i="6"/>
  <c r="AX9" i="6" s="1"/>
  <c r="N7" i="8"/>
  <c r="Q7" i="8" s="1"/>
  <c r="BA6" i="8"/>
  <c r="AB7" i="6"/>
  <c r="AZ7" i="6" s="1"/>
  <c r="O6" i="6"/>
  <c r="O6" i="8"/>
  <c r="AV6" i="6"/>
  <c r="AJ8" i="6"/>
  <c r="BB8" i="6" s="1"/>
  <c r="AJ7" i="8"/>
  <c r="BG6" i="8"/>
  <c r="M7" i="8"/>
  <c r="AA7" i="8"/>
  <c r="BD7" i="8" s="1"/>
  <c r="BD6" i="8"/>
  <c r="AU6" i="6"/>
  <c r="N7" i="6"/>
  <c r="N8" i="6" s="1"/>
  <c r="AA7" i="6"/>
  <c r="AY7" i="6" s="1"/>
  <c r="M7" i="6"/>
  <c r="AT6" i="6"/>
  <c r="AE6" i="8"/>
  <c r="AC7" i="8"/>
  <c r="BF7" i="8" s="1"/>
  <c r="Z8" i="8"/>
  <c r="BC8" i="8" s="1"/>
  <c r="AC8" i="6"/>
  <c r="BA8" i="6" s="1"/>
  <c r="T16" i="3"/>
  <c r="W15" i="3"/>
  <c r="X15" i="3" s="1"/>
  <c r="U15" i="3"/>
  <c r="V15" i="3" s="1"/>
  <c r="Y15" i="3" s="1"/>
  <c r="W15" i="2"/>
  <c r="T16" i="2"/>
  <c r="U16" i="2" s="1"/>
  <c r="AB8" i="8" l="1"/>
  <c r="BE8" i="8" s="1"/>
  <c r="BA7" i="8"/>
  <c r="AZ7" i="8"/>
  <c r="AB8" i="6"/>
  <c r="AZ8" i="6" s="1"/>
  <c r="N8" i="8"/>
  <c r="BA8" i="8" s="1"/>
  <c r="O7" i="6"/>
  <c r="Z10" i="6"/>
  <c r="AX10" i="6" s="1"/>
  <c r="AJ9" i="6"/>
  <c r="BB9" i="6" s="1"/>
  <c r="AE7" i="8"/>
  <c r="Q7" i="6"/>
  <c r="AA8" i="6"/>
  <c r="AY8" i="6" s="1"/>
  <c r="M8" i="8"/>
  <c r="AY7" i="8"/>
  <c r="AJ8" i="8"/>
  <c r="BG7" i="8"/>
  <c r="O7" i="8"/>
  <c r="AA8" i="8"/>
  <c r="BD8" i="8" s="1"/>
  <c r="AU7" i="6"/>
  <c r="AV7" i="6"/>
  <c r="AU8" i="6"/>
  <c r="AV8" i="6"/>
  <c r="AT7" i="6"/>
  <c r="M8" i="6"/>
  <c r="O8" i="6" s="1"/>
  <c r="AC8" i="8"/>
  <c r="Z9" i="8"/>
  <c r="AB9" i="8"/>
  <c r="BE9" i="8" s="1"/>
  <c r="AC9" i="6"/>
  <c r="BA9" i="6" s="1"/>
  <c r="N9" i="6"/>
  <c r="Q8" i="6"/>
  <c r="T17" i="3"/>
  <c r="W16" i="3"/>
  <c r="X16" i="3" s="1"/>
  <c r="U16" i="3"/>
  <c r="V16" i="3" s="1"/>
  <c r="Y16" i="3" s="1"/>
  <c r="W16" i="2"/>
  <c r="T17" i="2"/>
  <c r="U17" i="2" s="1"/>
  <c r="AA9" i="6" l="1"/>
  <c r="AY9" i="6" s="1"/>
  <c r="Z11" i="6"/>
  <c r="AX11" i="6" s="1"/>
  <c r="AA9" i="8"/>
  <c r="BD9" i="8" s="1"/>
  <c r="AE8" i="8"/>
  <c r="AB9" i="6"/>
  <c r="AZ9" i="6" s="1"/>
  <c r="AZ8" i="8"/>
  <c r="N9" i="8"/>
  <c r="Q9" i="8" s="1"/>
  <c r="AJ10" i="6"/>
  <c r="BB10" i="6" s="1"/>
  <c r="Q8" i="8"/>
  <c r="O8" i="8"/>
  <c r="AC9" i="8"/>
  <c r="BF8" i="8"/>
  <c r="AJ9" i="8"/>
  <c r="BG8" i="8"/>
  <c r="AY8" i="8"/>
  <c r="M9" i="8"/>
  <c r="Z10" i="8"/>
  <c r="BC10" i="8" s="1"/>
  <c r="BC9" i="8"/>
  <c r="AT8" i="6"/>
  <c r="M9" i="6"/>
  <c r="O9" i="6" s="1"/>
  <c r="AU9" i="6"/>
  <c r="AV9" i="6"/>
  <c r="AB10" i="8"/>
  <c r="BE10" i="8" s="1"/>
  <c r="AC10" i="6"/>
  <c r="BA10" i="6" s="1"/>
  <c r="N10" i="6"/>
  <c r="Q9" i="6"/>
  <c r="W17" i="3"/>
  <c r="X17" i="3" s="1"/>
  <c r="T18" i="3"/>
  <c r="U17" i="3"/>
  <c r="V17" i="3" s="1"/>
  <c r="Y17" i="3" s="1"/>
  <c r="W17" i="2"/>
  <c r="T18" i="2"/>
  <c r="U18" i="2" s="1"/>
  <c r="AA10" i="6" l="1"/>
  <c r="AY10" i="6" s="1"/>
  <c r="AB10" i="6"/>
  <c r="AZ10" i="6" s="1"/>
  <c r="Z12" i="6"/>
  <c r="AX12" i="6" s="1"/>
  <c r="AZ9" i="8"/>
  <c r="AA10" i="8"/>
  <c r="BD10" i="8" s="1"/>
  <c r="AE9" i="8"/>
  <c r="BA9" i="8"/>
  <c r="AJ11" i="6"/>
  <c r="AJ12" i="6" s="1"/>
  <c r="N10" i="8"/>
  <c r="N11" i="8" s="1"/>
  <c r="AY9" i="8"/>
  <c r="M10" i="8"/>
  <c r="Z11" i="8"/>
  <c r="BC11" i="8" s="1"/>
  <c r="AC10" i="8"/>
  <c r="BF9" i="8"/>
  <c r="BG9" i="8"/>
  <c r="AJ10" i="8"/>
  <c r="O9" i="8"/>
  <c r="AU10" i="6"/>
  <c r="AV10" i="6"/>
  <c r="AT9" i="6"/>
  <c r="M10" i="6"/>
  <c r="AB11" i="8"/>
  <c r="BE11" i="8" s="1"/>
  <c r="AB11" i="6"/>
  <c r="AZ11" i="6" s="1"/>
  <c r="Z13" i="6"/>
  <c r="AX13" i="6" s="1"/>
  <c r="AA11" i="6"/>
  <c r="AY11" i="6" s="1"/>
  <c r="AC11" i="6"/>
  <c r="BA11" i="6" s="1"/>
  <c r="N11" i="6"/>
  <c r="Q10" i="6"/>
  <c r="W18" i="3"/>
  <c r="X18" i="3" s="1"/>
  <c r="U18" i="3"/>
  <c r="V18" i="3" s="1"/>
  <c r="Y18" i="3" s="1"/>
  <c r="T19" i="3"/>
  <c r="W18" i="2"/>
  <c r="T19" i="2"/>
  <c r="AA11" i="8" l="1"/>
  <c r="BD11" i="8" s="1"/>
  <c r="BB11" i="6"/>
  <c r="AE10" i="8"/>
  <c r="BB12" i="6"/>
  <c r="AJ13" i="6"/>
  <c r="BB13" i="6" s="1"/>
  <c r="Z12" i="8"/>
  <c r="BC12" i="8" s="1"/>
  <c r="AZ10" i="8"/>
  <c r="BA10" i="8"/>
  <c r="Q10" i="8"/>
  <c r="T20" i="2"/>
  <c r="U20" i="2" s="1"/>
  <c r="U19" i="2"/>
  <c r="AZ11" i="8"/>
  <c r="BA11" i="8"/>
  <c r="BG10" i="8"/>
  <c r="AJ11" i="8"/>
  <c r="AC11" i="8"/>
  <c r="BF10" i="8"/>
  <c r="AY10" i="8"/>
  <c r="M11" i="8"/>
  <c r="O11" i="8" s="1"/>
  <c r="O10" i="8"/>
  <c r="AT10" i="6"/>
  <c r="M11" i="6"/>
  <c r="O10" i="6"/>
  <c r="AU11" i="6"/>
  <c r="AV11" i="6"/>
  <c r="AE11" i="8"/>
  <c r="AA12" i="8"/>
  <c r="BD12" i="8" s="1"/>
  <c r="Q11" i="8"/>
  <c r="N12" i="8"/>
  <c r="AB12" i="8"/>
  <c r="BE12" i="8" s="1"/>
  <c r="Z13" i="8"/>
  <c r="BC13" i="8" s="1"/>
  <c r="AJ14" i="6"/>
  <c r="BB14" i="6" s="1"/>
  <c r="AC12" i="6"/>
  <c r="BA12" i="6" s="1"/>
  <c r="AA12" i="6"/>
  <c r="AY12" i="6" s="1"/>
  <c r="Z14" i="6"/>
  <c r="AX14" i="6" s="1"/>
  <c r="AB12" i="6"/>
  <c r="AZ12" i="6" s="1"/>
  <c r="N12" i="6"/>
  <c r="Q11" i="6"/>
  <c r="T20" i="3"/>
  <c r="W19" i="3"/>
  <c r="X19" i="3" s="1"/>
  <c r="U19" i="3"/>
  <c r="V19" i="3" s="1"/>
  <c r="Y19" i="3" s="1"/>
  <c r="W19" i="2"/>
  <c r="T21" i="2" l="1"/>
  <c r="U21" i="2" s="1"/>
  <c r="W20" i="2"/>
  <c r="X20" i="2" s="1"/>
  <c r="BG11" i="8"/>
  <c r="AJ12" i="8"/>
  <c r="AZ12" i="8"/>
  <c r="BA12" i="8"/>
  <c r="BF11" i="8"/>
  <c r="AC12" i="8"/>
  <c r="AY11" i="8"/>
  <c r="M12" i="8"/>
  <c r="AT11" i="6"/>
  <c r="M12" i="6"/>
  <c r="O12" i="6" s="1"/>
  <c r="O11" i="6"/>
  <c r="AU12" i="6"/>
  <c r="AV12" i="6"/>
  <c r="Z14" i="8"/>
  <c r="BC14" i="8" s="1"/>
  <c r="AB13" i="8"/>
  <c r="BE13" i="8" s="1"/>
  <c r="AE12" i="8"/>
  <c r="AA13" i="8"/>
  <c r="BD13" i="8" s="1"/>
  <c r="Q12" i="8"/>
  <c r="N13" i="8"/>
  <c r="AJ15" i="6"/>
  <c r="BB15" i="6" s="1"/>
  <c r="AB13" i="6"/>
  <c r="AZ13" i="6" s="1"/>
  <c r="Z15" i="6"/>
  <c r="AX15" i="6" s="1"/>
  <c r="AA13" i="6"/>
  <c r="AY13" i="6" s="1"/>
  <c r="AC13" i="6"/>
  <c r="BA13" i="6" s="1"/>
  <c r="N13" i="6"/>
  <c r="Q12" i="6"/>
  <c r="U20" i="3"/>
  <c r="V20" i="3" s="1"/>
  <c r="Y20" i="3" s="1"/>
  <c r="T21" i="3"/>
  <c r="W20" i="3"/>
  <c r="X20" i="3" s="1"/>
  <c r="W21" i="2" l="1"/>
  <c r="X21" i="2" s="1"/>
  <c r="AZ13" i="8"/>
  <c r="BA13" i="8"/>
  <c r="AY12" i="8"/>
  <c r="M13" i="8"/>
  <c r="O12" i="8"/>
  <c r="BF12" i="8"/>
  <c r="AC13" i="8"/>
  <c r="BG12" i="8"/>
  <c r="AJ13" i="8"/>
  <c r="AT12" i="6"/>
  <c r="M13" i="6"/>
  <c r="O13" i="6" s="1"/>
  <c r="AU13" i="6"/>
  <c r="AV13" i="6"/>
  <c r="Z15" i="8"/>
  <c r="BC15" i="8" s="1"/>
  <c r="AB14" i="8"/>
  <c r="BE14" i="8" s="1"/>
  <c r="AE13" i="8"/>
  <c r="AA14" i="8"/>
  <c r="BD14" i="8" s="1"/>
  <c r="Q13" i="8"/>
  <c r="N14" i="8"/>
  <c r="AJ16" i="6"/>
  <c r="BB16" i="6" s="1"/>
  <c r="AC14" i="6"/>
  <c r="BA14" i="6" s="1"/>
  <c r="AA14" i="6"/>
  <c r="AY14" i="6" s="1"/>
  <c r="Z16" i="6"/>
  <c r="AX16" i="6" s="1"/>
  <c r="AB14" i="6"/>
  <c r="AZ14" i="6" s="1"/>
  <c r="N14" i="6"/>
  <c r="Q13" i="6"/>
  <c r="W21" i="3"/>
  <c r="X21" i="3" s="1"/>
  <c r="U21" i="3"/>
  <c r="V21" i="3" s="1"/>
  <c r="Y23" i="3"/>
  <c r="Y25" i="3" s="1"/>
  <c r="BG13" i="8" l="1"/>
  <c r="AJ14" i="8"/>
  <c r="BF13" i="8"/>
  <c r="AC14" i="8"/>
  <c r="AY13" i="8"/>
  <c r="M14" i="8"/>
  <c r="O14" i="8" s="1"/>
  <c r="AZ14" i="8"/>
  <c r="BA14" i="8"/>
  <c r="O13" i="8"/>
  <c r="AT13" i="6"/>
  <c r="M14" i="6"/>
  <c r="O14" i="6" s="1"/>
  <c r="AU14" i="6"/>
  <c r="AV14" i="6"/>
  <c r="Q14" i="8"/>
  <c r="N15" i="8"/>
  <c r="AB15" i="8"/>
  <c r="BE15" i="8" s="1"/>
  <c r="Z16" i="8"/>
  <c r="BC16" i="8" s="1"/>
  <c r="AE14" i="8"/>
  <c r="AA15" i="8"/>
  <c r="BD15" i="8" s="1"/>
  <c r="AJ17" i="6"/>
  <c r="BB17" i="6" s="1"/>
  <c r="Z17" i="6"/>
  <c r="AX17" i="6" s="1"/>
  <c r="AB15" i="6"/>
  <c r="AZ15" i="6" s="1"/>
  <c r="AA15" i="6"/>
  <c r="AY15" i="6" s="1"/>
  <c r="AC15" i="6"/>
  <c r="BA15" i="6" s="1"/>
  <c r="N15" i="6"/>
  <c r="Q14" i="6"/>
  <c r="Y21" i="3"/>
  <c r="Y22" i="3" s="1"/>
  <c r="Y27" i="3" s="1"/>
  <c r="V22" i="3"/>
  <c r="Y23" i="2"/>
  <c r="Y25" i="2" s="1"/>
  <c r="BF14" i="8" l="1"/>
  <c r="AC15" i="8"/>
  <c r="AY14" i="8"/>
  <c r="M15" i="8"/>
  <c r="O15" i="8" s="1"/>
  <c r="AZ15" i="8"/>
  <c r="BA15" i="8"/>
  <c r="BG14" i="8"/>
  <c r="AJ15" i="8"/>
  <c r="AT14" i="6"/>
  <c r="M15" i="6"/>
  <c r="O15" i="6" s="1"/>
  <c r="AU15" i="6"/>
  <c r="AV15" i="6"/>
  <c r="AB16" i="8"/>
  <c r="BE16" i="8" s="1"/>
  <c r="Z17" i="8"/>
  <c r="BC17" i="8" s="1"/>
  <c r="Q15" i="8"/>
  <c r="N16" i="8"/>
  <c r="AE15" i="8"/>
  <c r="AA16" i="8"/>
  <c r="BD16" i="8" s="1"/>
  <c r="AJ18" i="6"/>
  <c r="BB18" i="6" s="1"/>
  <c r="AC16" i="6"/>
  <c r="BA16" i="6" s="1"/>
  <c r="AA16" i="6"/>
  <c r="AY16" i="6" s="1"/>
  <c r="AB16" i="6"/>
  <c r="AZ16" i="6" s="1"/>
  <c r="Z18" i="6"/>
  <c r="AX18" i="6" s="1"/>
  <c r="N16" i="6"/>
  <c r="AU16" i="6" s="1"/>
  <c r="Q15" i="6"/>
  <c r="V23" i="3"/>
  <c r="X22" i="3"/>
  <c r="BG15" i="8" l="1"/>
  <c r="AJ16" i="8"/>
  <c r="AZ16" i="8"/>
  <c r="AY15" i="8"/>
  <c r="M16" i="8"/>
  <c r="BF15" i="8"/>
  <c r="AC16" i="8"/>
  <c r="AT15" i="6"/>
  <c r="M16" i="6"/>
  <c r="AB17" i="8"/>
  <c r="BE17" i="8" s="1"/>
  <c r="Z18" i="8"/>
  <c r="BC18" i="8" s="1"/>
  <c r="AE16" i="8"/>
  <c r="AA17" i="8"/>
  <c r="BD17" i="8" s="1"/>
  <c r="N17" i="8"/>
  <c r="P16" i="8"/>
  <c r="AJ19" i="6"/>
  <c r="BB19" i="6" s="1"/>
  <c r="Z19" i="6"/>
  <c r="AX19" i="6" s="1"/>
  <c r="AB17" i="6"/>
  <c r="AZ17" i="6" s="1"/>
  <c r="AA17" i="6"/>
  <c r="AY17" i="6" s="1"/>
  <c r="AC17" i="6"/>
  <c r="BA17" i="6" s="1"/>
  <c r="N17" i="6"/>
  <c r="AU17" i="6" s="1"/>
  <c r="P16" i="6"/>
  <c r="AV16" i="6" s="1"/>
  <c r="O16" i="6"/>
  <c r="BF16" i="8" l="1"/>
  <c r="AC17" i="8"/>
  <c r="AY16" i="8"/>
  <c r="M17" i="8"/>
  <c r="O17" i="8" s="1"/>
  <c r="O16" i="8"/>
  <c r="AZ17" i="8"/>
  <c r="BG16" i="8"/>
  <c r="AJ17" i="8"/>
  <c r="P17" i="8"/>
  <c r="BA16" i="8"/>
  <c r="AT16" i="6"/>
  <c r="M17" i="6"/>
  <c r="O17" i="6" s="1"/>
  <c r="N18" i="8"/>
  <c r="AZ18" i="8" s="1"/>
  <c r="AB18" i="8"/>
  <c r="BE18" i="8" s="1"/>
  <c r="AE17" i="8"/>
  <c r="AA18" i="8"/>
  <c r="BD18" i="8" s="1"/>
  <c r="Z19" i="8"/>
  <c r="BC19" i="8" s="1"/>
  <c r="Q16" i="8"/>
  <c r="P17" i="6"/>
  <c r="AJ20" i="6"/>
  <c r="BB20" i="6" s="1"/>
  <c r="AC18" i="6"/>
  <c r="BA18" i="6" s="1"/>
  <c r="AA18" i="6"/>
  <c r="AY18" i="6" s="1"/>
  <c r="AB18" i="6"/>
  <c r="AZ18" i="6" s="1"/>
  <c r="Z20" i="6"/>
  <c r="AX20" i="6" s="1"/>
  <c r="Q16" i="6"/>
  <c r="N18" i="6"/>
  <c r="AU18" i="6" s="1"/>
  <c r="AY17" i="8" l="1"/>
  <c r="M18" i="8"/>
  <c r="O18" i="8" s="1"/>
  <c r="BG17" i="8"/>
  <c r="AJ18" i="8"/>
  <c r="BF17" i="8"/>
  <c r="AC18" i="8"/>
  <c r="P18" i="8"/>
  <c r="Q18" i="8" s="1"/>
  <c r="BA17" i="8"/>
  <c r="Q17" i="8"/>
  <c r="AT17" i="6"/>
  <c r="M18" i="6"/>
  <c r="O18" i="6" s="1"/>
  <c r="Q17" i="6"/>
  <c r="AV17" i="6"/>
  <c r="Z20" i="8"/>
  <c r="BC20" i="8" s="1"/>
  <c r="AE18" i="8"/>
  <c r="AA19" i="8"/>
  <c r="BD19" i="8" s="1"/>
  <c r="AB19" i="8"/>
  <c r="BE19" i="8" s="1"/>
  <c r="N19" i="8"/>
  <c r="P18" i="6"/>
  <c r="AJ21" i="6"/>
  <c r="BB21" i="6" s="1"/>
  <c r="Z21" i="6"/>
  <c r="AX21" i="6" s="1"/>
  <c r="AB19" i="6"/>
  <c r="AZ19" i="6" s="1"/>
  <c r="AA19" i="6"/>
  <c r="AY19" i="6" s="1"/>
  <c r="AC19" i="6"/>
  <c r="BA19" i="6" s="1"/>
  <c r="N19" i="6"/>
  <c r="AU19" i="6" s="1"/>
  <c r="BG18" i="8" l="1"/>
  <c r="AJ19" i="8"/>
  <c r="AZ19" i="8"/>
  <c r="P19" i="8"/>
  <c r="Q19" i="8" s="1"/>
  <c r="BA18" i="8"/>
  <c r="BF18" i="8"/>
  <c r="AC19" i="8"/>
  <c r="AY18" i="8"/>
  <c r="M19" i="8"/>
  <c r="AT18" i="6"/>
  <c r="M19" i="6"/>
  <c r="Q18" i="6"/>
  <c r="AV18" i="6"/>
  <c r="AB20" i="8"/>
  <c r="BE20" i="8" s="1"/>
  <c r="Z21" i="8"/>
  <c r="BC21" i="8" s="1"/>
  <c r="N20" i="8"/>
  <c r="AE19" i="8"/>
  <c r="AA20" i="8"/>
  <c r="BD20" i="8" s="1"/>
  <c r="P19" i="6"/>
  <c r="AJ22" i="6"/>
  <c r="BB22" i="6" s="1"/>
  <c r="AC20" i="6"/>
  <c r="BA20" i="6" s="1"/>
  <c r="AA20" i="6"/>
  <c r="AY20" i="6" s="1"/>
  <c r="AB20" i="6"/>
  <c r="AZ20" i="6" s="1"/>
  <c r="Z22" i="6"/>
  <c r="AX22" i="6" s="1"/>
  <c r="N20" i="6"/>
  <c r="AU20" i="6" s="1"/>
  <c r="BF19" i="8" l="1"/>
  <c r="AC20" i="8"/>
  <c r="AY19" i="8"/>
  <c r="M20" i="8"/>
  <c r="O20" i="8" s="1"/>
  <c r="AZ20" i="8"/>
  <c r="BG19" i="8"/>
  <c r="AJ20" i="8"/>
  <c r="P20" i="8"/>
  <c r="BA19" i="8"/>
  <c r="O19" i="8"/>
  <c r="AT19" i="6"/>
  <c r="M20" i="6"/>
  <c r="O19" i="6"/>
  <c r="Q19" i="6"/>
  <c r="AV19" i="6"/>
  <c r="Z22" i="8"/>
  <c r="BC22" i="8" s="1"/>
  <c r="AB21" i="8"/>
  <c r="BE21" i="8" s="1"/>
  <c r="AE20" i="8"/>
  <c r="AA21" i="8"/>
  <c r="BD21" i="8" s="1"/>
  <c r="N21" i="8"/>
  <c r="P20" i="6"/>
  <c r="AJ23" i="6"/>
  <c r="BB23" i="6" s="1"/>
  <c r="AB21" i="6"/>
  <c r="AZ21" i="6" s="1"/>
  <c r="AA21" i="6"/>
  <c r="AY21" i="6" s="1"/>
  <c r="AC21" i="6"/>
  <c r="BA21" i="6" s="1"/>
  <c r="Z23" i="6"/>
  <c r="AX23" i="6" s="1"/>
  <c r="N21" i="6"/>
  <c r="AU21" i="6" s="1"/>
  <c r="AZ21" i="8" l="1"/>
  <c r="BG20" i="8"/>
  <c r="AJ21" i="8"/>
  <c r="P21" i="8"/>
  <c r="Q21" i="8" s="1"/>
  <c r="BA20" i="8"/>
  <c r="BF20" i="8"/>
  <c r="AC21" i="8"/>
  <c r="Q20" i="8"/>
  <c r="AY20" i="8"/>
  <c r="M21" i="8"/>
  <c r="AT20" i="6"/>
  <c r="M21" i="6"/>
  <c r="O21" i="6" s="1"/>
  <c r="O20" i="6"/>
  <c r="Q20" i="6"/>
  <c r="AV20" i="6"/>
  <c r="Z23" i="8"/>
  <c r="BC23" i="8" s="1"/>
  <c r="N22" i="8"/>
  <c r="AZ22" i="8" s="1"/>
  <c r="AE21" i="8"/>
  <c r="AA22" i="8"/>
  <c r="BD22" i="8" s="1"/>
  <c r="AB22" i="8"/>
  <c r="BE22" i="8" s="1"/>
  <c r="P21" i="6"/>
  <c r="AJ24" i="6"/>
  <c r="BB24" i="6" s="1"/>
  <c r="Z24" i="6"/>
  <c r="AX24" i="6" s="1"/>
  <c r="AC22" i="6"/>
  <c r="BA22" i="6" s="1"/>
  <c r="AA22" i="6"/>
  <c r="AY22" i="6" s="1"/>
  <c r="AB22" i="6"/>
  <c r="AZ22" i="6" s="1"/>
  <c r="N22" i="6"/>
  <c r="AU22" i="6" s="1"/>
  <c r="BF21" i="8" l="1"/>
  <c r="AC22" i="8"/>
  <c r="BG21" i="8"/>
  <c r="AJ22" i="8"/>
  <c r="AY21" i="8"/>
  <c r="M22" i="8"/>
  <c r="P22" i="8"/>
  <c r="BA21" i="8"/>
  <c r="O21" i="8"/>
  <c r="AT21" i="6"/>
  <c r="M22" i="6"/>
  <c r="O22" i="6" s="1"/>
  <c r="Q21" i="6"/>
  <c r="AV21" i="6"/>
  <c r="AB23" i="8"/>
  <c r="BE23" i="8" s="1"/>
  <c r="Z24" i="8"/>
  <c r="BC24" i="8" s="1"/>
  <c r="N23" i="8"/>
  <c r="AZ23" i="8" s="1"/>
  <c r="AA23" i="8"/>
  <c r="BD23" i="8" s="1"/>
  <c r="AE22" i="8"/>
  <c r="P22" i="6"/>
  <c r="AJ25" i="6"/>
  <c r="BB25" i="6" s="1"/>
  <c r="AC23" i="6"/>
  <c r="BA23" i="6" s="1"/>
  <c r="AA23" i="6"/>
  <c r="AY23" i="6" s="1"/>
  <c r="Z25" i="6"/>
  <c r="AX25" i="6" s="1"/>
  <c r="AB23" i="6"/>
  <c r="AZ23" i="6" s="1"/>
  <c r="N23" i="6"/>
  <c r="AU23" i="6" s="1"/>
  <c r="AY22" i="8" l="1"/>
  <c r="M23" i="8"/>
  <c r="O23" i="8" s="1"/>
  <c r="P23" i="8"/>
  <c r="Q23" i="8" s="1"/>
  <c r="BA22" i="8"/>
  <c r="Q22" i="8"/>
  <c r="BG22" i="8"/>
  <c r="AJ23" i="8"/>
  <c r="O22" i="8"/>
  <c r="BF22" i="8"/>
  <c r="AC23" i="8"/>
  <c r="AT22" i="6"/>
  <c r="M23" i="6"/>
  <c r="O23" i="6" s="1"/>
  <c r="Q22" i="6"/>
  <c r="AV22" i="6"/>
  <c r="N24" i="8"/>
  <c r="AZ24" i="8" s="1"/>
  <c r="Z25" i="8"/>
  <c r="BC25" i="8" s="1"/>
  <c r="AE23" i="8"/>
  <c r="AA24" i="8"/>
  <c r="BD24" i="8" s="1"/>
  <c r="AB24" i="8"/>
  <c r="BE24" i="8" s="1"/>
  <c r="P23" i="6"/>
  <c r="AJ26" i="6"/>
  <c r="BB26" i="6" s="1"/>
  <c r="AB24" i="6"/>
  <c r="AZ24" i="6" s="1"/>
  <c r="Z26" i="6"/>
  <c r="AX26" i="6" s="1"/>
  <c r="AA24" i="6"/>
  <c r="AY24" i="6" s="1"/>
  <c r="AC24" i="6"/>
  <c r="BA24" i="6" s="1"/>
  <c r="N24" i="6"/>
  <c r="AU24" i="6" s="1"/>
  <c r="BF23" i="8" l="1"/>
  <c r="AC24" i="8"/>
  <c r="BG23" i="8"/>
  <c r="AJ24" i="8"/>
  <c r="P24" i="8"/>
  <c r="BA23" i="8"/>
  <c r="AY23" i="8"/>
  <c r="M24" i="8"/>
  <c r="AT23" i="6"/>
  <c r="M24" i="6"/>
  <c r="O24" i="6" s="1"/>
  <c r="Q23" i="6"/>
  <c r="AV23" i="6"/>
  <c r="N25" i="8"/>
  <c r="AB25" i="8"/>
  <c r="BE25" i="8" s="1"/>
  <c r="AE24" i="8"/>
  <c r="AA25" i="8"/>
  <c r="BD25" i="8" s="1"/>
  <c r="Z26" i="8"/>
  <c r="BC26" i="8" s="1"/>
  <c r="P24" i="6"/>
  <c r="AJ27" i="6"/>
  <c r="BB27" i="6" s="1"/>
  <c r="AC25" i="6"/>
  <c r="BA25" i="6" s="1"/>
  <c r="AA25" i="6"/>
  <c r="AY25" i="6" s="1"/>
  <c r="Z27" i="6"/>
  <c r="AX27" i="6" s="1"/>
  <c r="AB25" i="6"/>
  <c r="AZ25" i="6" s="1"/>
  <c r="N25" i="6"/>
  <c r="AU25" i="6" s="1"/>
  <c r="AY24" i="8" l="1"/>
  <c r="M25" i="8"/>
  <c r="O25" i="8" s="1"/>
  <c r="P25" i="8"/>
  <c r="Q25" i="8" s="1"/>
  <c r="BA24" i="8"/>
  <c r="BG24" i="8"/>
  <c r="AJ25" i="8"/>
  <c r="BF24" i="8"/>
  <c r="AC25" i="8"/>
  <c r="O24" i="8"/>
  <c r="AZ25" i="8"/>
  <c r="Q24" i="8"/>
  <c r="AT24" i="6"/>
  <c r="M25" i="6"/>
  <c r="O25" i="6" s="1"/>
  <c r="Q24" i="6"/>
  <c r="AV24" i="6"/>
  <c r="Z27" i="8"/>
  <c r="BC27" i="8" s="1"/>
  <c r="N26" i="8"/>
  <c r="AE25" i="8"/>
  <c r="AA26" i="8"/>
  <c r="BD26" i="8" s="1"/>
  <c r="AB26" i="8"/>
  <c r="BE26" i="8" s="1"/>
  <c r="P25" i="6"/>
  <c r="AJ28" i="6"/>
  <c r="BB28" i="6" s="1"/>
  <c r="AB26" i="6"/>
  <c r="AZ26" i="6" s="1"/>
  <c r="Z28" i="6"/>
  <c r="AX28" i="6" s="1"/>
  <c r="AA26" i="6"/>
  <c r="AY26" i="6" s="1"/>
  <c r="AC26" i="6"/>
  <c r="BA26" i="6" s="1"/>
  <c r="N26" i="6"/>
  <c r="AU26" i="6" s="1"/>
  <c r="AZ26" i="8" l="1"/>
  <c r="BF25" i="8"/>
  <c r="AC26" i="8"/>
  <c r="BG25" i="8"/>
  <c r="AJ26" i="8"/>
  <c r="P26" i="8"/>
  <c r="BA25" i="8"/>
  <c r="AY25" i="8"/>
  <c r="M26" i="8"/>
  <c r="AT25" i="6"/>
  <c r="M26" i="6"/>
  <c r="O26" i="6" s="1"/>
  <c r="Q25" i="6"/>
  <c r="AV25" i="6"/>
  <c r="Z28" i="8"/>
  <c r="BC28" i="8" s="1"/>
  <c r="AE26" i="8"/>
  <c r="AA27" i="8"/>
  <c r="BD27" i="8" s="1"/>
  <c r="AB27" i="8"/>
  <c r="BE27" i="8" s="1"/>
  <c r="Q26" i="8"/>
  <c r="N27" i="8"/>
  <c r="AZ27" i="8" s="1"/>
  <c r="P26" i="6"/>
  <c r="AJ29" i="6"/>
  <c r="BB29" i="6" s="1"/>
  <c r="AC27" i="6"/>
  <c r="BA27" i="6" s="1"/>
  <c r="AA27" i="6"/>
  <c r="AY27" i="6" s="1"/>
  <c r="Z29" i="6"/>
  <c r="AX29" i="6" s="1"/>
  <c r="AB27" i="6"/>
  <c r="AZ27" i="6" s="1"/>
  <c r="N27" i="6"/>
  <c r="AU27" i="6" s="1"/>
  <c r="P27" i="8" l="1"/>
  <c r="BA27" i="8" s="1"/>
  <c r="BA26" i="8"/>
  <c r="BG26" i="8"/>
  <c r="AJ27" i="8"/>
  <c r="AY26" i="8"/>
  <c r="M27" i="8"/>
  <c r="O27" i="8" s="1"/>
  <c r="BF26" i="8"/>
  <c r="AC27" i="8"/>
  <c r="O26" i="8"/>
  <c r="AT26" i="6"/>
  <c r="M27" i="6"/>
  <c r="O27" i="6" s="1"/>
  <c r="Q26" i="6"/>
  <c r="AV26" i="6"/>
  <c r="AB28" i="8"/>
  <c r="BE28" i="8" s="1"/>
  <c r="N28" i="8"/>
  <c r="AZ28" i="8" s="1"/>
  <c r="AE27" i="8"/>
  <c r="AA28" i="8"/>
  <c r="BD28" i="8" s="1"/>
  <c r="Z29" i="8"/>
  <c r="BC29" i="8" s="1"/>
  <c r="P27" i="6"/>
  <c r="AJ30" i="6"/>
  <c r="BB30" i="6" s="1"/>
  <c r="AB28" i="6"/>
  <c r="AZ28" i="6" s="1"/>
  <c r="Z30" i="6"/>
  <c r="AX30" i="6" s="1"/>
  <c r="AA28" i="6"/>
  <c r="AY28" i="6" s="1"/>
  <c r="AC28" i="6"/>
  <c r="BA28" i="6" s="1"/>
  <c r="N28" i="6"/>
  <c r="AU28" i="6" s="1"/>
  <c r="Q27" i="8" l="1"/>
  <c r="BF27" i="8"/>
  <c r="AC28" i="8"/>
  <c r="AY27" i="8"/>
  <c r="M28" i="8"/>
  <c r="O28" i="8" s="1"/>
  <c r="BG27" i="8"/>
  <c r="AJ28" i="8"/>
  <c r="AT27" i="6"/>
  <c r="M28" i="6"/>
  <c r="O28" i="6" s="1"/>
  <c r="Q27" i="6"/>
  <c r="AV27" i="6"/>
  <c r="AE28" i="8"/>
  <c r="AA29" i="8"/>
  <c r="BD29" i="8" s="1"/>
  <c r="Z30" i="8"/>
  <c r="BC30" i="8" s="1"/>
  <c r="P28" i="8"/>
  <c r="N29" i="8"/>
  <c r="AB29" i="8"/>
  <c r="BE29" i="8" s="1"/>
  <c r="AJ31" i="6"/>
  <c r="BB31" i="6" s="1"/>
  <c r="AA29" i="6"/>
  <c r="AY29" i="6" s="1"/>
  <c r="Z31" i="6"/>
  <c r="AX31" i="6" s="1"/>
  <c r="AB29" i="6"/>
  <c r="AZ29" i="6" s="1"/>
  <c r="AC29" i="6"/>
  <c r="BA29" i="6" s="1"/>
  <c r="N29" i="6"/>
  <c r="AU29" i="6" s="1"/>
  <c r="P28" i="6"/>
  <c r="AV28" i="6" s="1"/>
  <c r="BG28" i="8" l="1"/>
  <c r="AJ29" i="8"/>
  <c r="AZ29" i="8"/>
  <c r="AY28" i="8"/>
  <c r="M29" i="8"/>
  <c r="BF28" i="8"/>
  <c r="AC29" i="8"/>
  <c r="P29" i="8"/>
  <c r="BA28" i="8"/>
  <c r="AT28" i="6"/>
  <c r="M29" i="6"/>
  <c r="O29" i="6" s="1"/>
  <c r="Q28" i="8"/>
  <c r="Z31" i="8"/>
  <c r="BC31" i="8" s="1"/>
  <c r="AE29" i="8"/>
  <c r="AA30" i="8"/>
  <c r="BD30" i="8" s="1"/>
  <c r="N30" i="8"/>
  <c r="AZ30" i="8" s="1"/>
  <c r="AB30" i="8"/>
  <c r="BE30" i="8" s="1"/>
  <c r="P29" i="6"/>
  <c r="AJ32" i="6"/>
  <c r="BB32" i="6" s="1"/>
  <c r="AA30" i="6"/>
  <c r="AY30" i="6" s="1"/>
  <c r="AC30" i="6"/>
  <c r="BA30" i="6" s="1"/>
  <c r="AB30" i="6"/>
  <c r="AZ30" i="6" s="1"/>
  <c r="Z32" i="6"/>
  <c r="AX32" i="6" s="1"/>
  <c r="Q28" i="6"/>
  <c r="N30" i="6"/>
  <c r="AU30" i="6" s="1"/>
  <c r="P30" i="8" l="1"/>
  <c r="Q30" i="8" s="1"/>
  <c r="BA29" i="8"/>
  <c r="AY29" i="8"/>
  <c r="M30" i="8"/>
  <c r="O30" i="8" s="1"/>
  <c r="O29" i="8"/>
  <c r="BF29" i="8"/>
  <c r="AC30" i="8"/>
  <c r="Q29" i="8"/>
  <c r="BG29" i="8"/>
  <c r="AJ30" i="8"/>
  <c r="AT29" i="6"/>
  <c r="M30" i="6"/>
  <c r="O30" i="6" s="1"/>
  <c r="Q29" i="6"/>
  <c r="AV29" i="6"/>
  <c r="AB31" i="8"/>
  <c r="BE31" i="8" s="1"/>
  <c r="N31" i="8"/>
  <c r="AE30" i="8"/>
  <c r="AA31" i="8"/>
  <c r="BD31" i="8" s="1"/>
  <c r="Z32" i="8"/>
  <c r="BC32" i="8" s="1"/>
  <c r="P30" i="6"/>
  <c r="AJ33" i="6"/>
  <c r="BB33" i="6" s="1"/>
  <c r="Z33" i="6"/>
  <c r="AX33" i="6" s="1"/>
  <c r="AB31" i="6"/>
  <c r="AZ31" i="6" s="1"/>
  <c r="AC31" i="6"/>
  <c r="BA31" i="6" s="1"/>
  <c r="AA31" i="6"/>
  <c r="AY31" i="6" s="1"/>
  <c r="N31" i="6"/>
  <c r="AU31" i="6" s="1"/>
  <c r="BG30" i="8" l="1"/>
  <c r="AJ31" i="8"/>
  <c r="AZ31" i="8"/>
  <c r="AY30" i="8"/>
  <c r="M31" i="8"/>
  <c r="BF30" i="8"/>
  <c r="AC31" i="8"/>
  <c r="P31" i="8"/>
  <c r="Q31" i="8" s="1"/>
  <c r="BA30" i="8"/>
  <c r="AT30" i="6"/>
  <c r="M31" i="6"/>
  <c r="O31" i="6" s="1"/>
  <c r="Q30" i="6"/>
  <c r="AV30" i="6"/>
  <c r="AE31" i="8"/>
  <c r="AA32" i="8"/>
  <c r="BD32" i="8" s="1"/>
  <c r="AB32" i="8"/>
  <c r="BE32" i="8" s="1"/>
  <c r="Z33" i="8"/>
  <c r="BC33" i="8" s="1"/>
  <c r="N32" i="8"/>
  <c r="P31" i="6"/>
  <c r="AJ34" i="6"/>
  <c r="BB34" i="6" s="1"/>
  <c r="AB32" i="6"/>
  <c r="AZ32" i="6" s="1"/>
  <c r="Z34" i="6"/>
  <c r="AX34" i="6" s="1"/>
  <c r="AA32" i="6"/>
  <c r="AY32" i="6" s="1"/>
  <c r="AC32" i="6"/>
  <c r="BA32" i="6" s="1"/>
  <c r="N32" i="6"/>
  <c r="AU32" i="6" s="1"/>
  <c r="BF31" i="8" l="1"/>
  <c r="AC32" i="8"/>
  <c r="AY31" i="8"/>
  <c r="M32" i="8"/>
  <c r="O32" i="8" s="1"/>
  <c r="AZ32" i="8"/>
  <c r="P32" i="8"/>
  <c r="Q32" i="8" s="1"/>
  <c r="BA31" i="8"/>
  <c r="O31" i="8"/>
  <c r="BG31" i="8"/>
  <c r="AJ32" i="8"/>
  <c r="AT31" i="6"/>
  <c r="M32" i="6"/>
  <c r="O32" i="6" s="1"/>
  <c r="Q31" i="6"/>
  <c r="AV31" i="6"/>
  <c r="Z34" i="8"/>
  <c r="BC34" i="8" s="1"/>
  <c r="AE32" i="8"/>
  <c r="AA33" i="8"/>
  <c r="BD33" i="8" s="1"/>
  <c r="AB33" i="8"/>
  <c r="BE33" i="8" s="1"/>
  <c r="N33" i="8"/>
  <c r="AZ33" i="8" s="1"/>
  <c r="P32" i="6"/>
  <c r="AJ35" i="6"/>
  <c r="BB35" i="6" s="1"/>
  <c r="AC33" i="6"/>
  <c r="BA33" i="6" s="1"/>
  <c r="AA33" i="6"/>
  <c r="AY33" i="6" s="1"/>
  <c r="Z35" i="6"/>
  <c r="AX35" i="6" s="1"/>
  <c r="AB33" i="6"/>
  <c r="AZ33" i="6" s="1"/>
  <c r="N33" i="6"/>
  <c r="BG32" i="8" l="1"/>
  <c r="AJ33" i="8"/>
  <c r="P33" i="8"/>
  <c r="Q33" i="8" s="1"/>
  <c r="BA32" i="8"/>
  <c r="AY32" i="8"/>
  <c r="M33" i="8"/>
  <c r="O33" i="8" s="1"/>
  <c r="BF32" i="8"/>
  <c r="AC33" i="8"/>
  <c r="AT32" i="6"/>
  <c r="M33" i="6"/>
  <c r="O33" i="6" s="1"/>
  <c r="AU33" i="6"/>
  <c r="Q32" i="6"/>
  <c r="AV32" i="6"/>
  <c r="N34" i="8"/>
  <c r="AB34" i="8"/>
  <c r="BE34" i="8" s="1"/>
  <c r="AE33" i="8"/>
  <c r="AA34" i="8"/>
  <c r="BD34" i="8" s="1"/>
  <c r="Z35" i="8"/>
  <c r="BC35" i="8" s="1"/>
  <c r="P33" i="6"/>
  <c r="AJ36" i="6"/>
  <c r="BB36" i="6" s="1"/>
  <c r="AB34" i="6"/>
  <c r="AZ34" i="6" s="1"/>
  <c r="Z36" i="6"/>
  <c r="AX36" i="6" s="1"/>
  <c r="AA34" i="6"/>
  <c r="AY34" i="6" s="1"/>
  <c r="AC34" i="6"/>
  <c r="BA34" i="6" s="1"/>
  <c r="N34" i="6"/>
  <c r="AU34" i="6" s="1"/>
  <c r="BF33" i="8" l="1"/>
  <c r="AC34" i="8"/>
  <c r="AZ34" i="8"/>
  <c r="AY33" i="8"/>
  <c r="M34" i="8"/>
  <c r="P34" i="8"/>
  <c r="BA33" i="8"/>
  <c r="BG33" i="8"/>
  <c r="AJ34" i="8"/>
  <c r="AT33" i="6"/>
  <c r="M34" i="6"/>
  <c r="O34" i="6" s="1"/>
  <c r="Q33" i="6"/>
  <c r="AV33" i="6"/>
  <c r="Z36" i="8"/>
  <c r="BC36" i="8" s="1"/>
  <c r="AB35" i="8"/>
  <c r="BE35" i="8" s="1"/>
  <c r="N35" i="8"/>
  <c r="AE34" i="8"/>
  <c r="AA35" i="8"/>
  <c r="BD35" i="8" s="1"/>
  <c r="P34" i="6"/>
  <c r="AJ37" i="6"/>
  <c r="BB37" i="6" s="1"/>
  <c r="AC35" i="6"/>
  <c r="BA35" i="6" s="1"/>
  <c r="AA35" i="6"/>
  <c r="AY35" i="6" s="1"/>
  <c r="Z37" i="6"/>
  <c r="AX37" i="6" s="1"/>
  <c r="AB35" i="6"/>
  <c r="AZ35" i="6" s="1"/>
  <c r="N35" i="6"/>
  <c r="AU35" i="6" s="1"/>
  <c r="BG34" i="8" l="1"/>
  <c r="AJ35" i="8"/>
  <c r="BF34" i="8"/>
  <c r="AC35" i="8"/>
  <c r="AZ35" i="8"/>
  <c r="P35" i="8"/>
  <c r="Q35" i="8" s="1"/>
  <c r="BA34" i="8"/>
  <c r="Q34" i="8"/>
  <c r="AY34" i="8"/>
  <c r="M35" i="8"/>
  <c r="O34" i="8"/>
  <c r="AT34" i="6"/>
  <c r="M35" i="6"/>
  <c r="O35" i="6" s="1"/>
  <c r="Q34" i="6"/>
  <c r="AV34" i="6"/>
  <c r="AB36" i="8"/>
  <c r="BE36" i="8" s="1"/>
  <c r="AE35" i="8"/>
  <c r="AA36" i="8"/>
  <c r="BD36" i="8" s="1"/>
  <c r="Z37" i="8"/>
  <c r="BC37" i="8" s="1"/>
  <c r="N36" i="8"/>
  <c r="AZ36" i="8" s="1"/>
  <c r="P35" i="6"/>
  <c r="AV35" i="6" s="1"/>
  <c r="AJ38" i="6"/>
  <c r="BB38" i="6" s="1"/>
  <c r="AB36" i="6"/>
  <c r="AZ36" i="6" s="1"/>
  <c r="AA36" i="6"/>
  <c r="AY36" i="6" s="1"/>
  <c r="Z38" i="6"/>
  <c r="AX38" i="6" s="1"/>
  <c r="AC36" i="6"/>
  <c r="BA36" i="6" s="1"/>
  <c r="N36" i="6"/>
  <c r="AU36" i="6" s="1"/>
  <c r="P36" i="8" l="1"/>
  <c r="Q36" i="8" s="1"/>
  <c r="BA35" i="8"/>
  <c r="AY35" i="8"/>
  <c r="M36" i="8"/>
  <c r="O36" i="8" s="1"/>
  <c r="O35" i="8"/>
  <c r="BG35" i="8"/>
  <c r="AJ36" i="8"/>
  <c r="BF35" i="8"/>
  <c r="AC36" i="8"/>
  <c r="AT35" i="6"/>
  <c r="M36" i="6"/>
  <c r="O36" i="6" s="1"/>
  <c r="AE36" i="8"/>
  <c r="AA37" i="8"/>
  <c r="BD37" i="8" s="1"/>
  <c r="AB37" i="8"/>
  <c r="BE37" i="8" s="1"/>
  <c r="N37" i="8"/>
  <c r="AZ37" i="8" s="1"/>
  <c r="Z38" i="8"/>
  <c r="BC38" i="8" s="1"/>
  <c r="P36" i="6"/>
  <c r="Q35" i="6"/>
  <c r="AJ39" i="6"/>
  <c r="BB39" i="6" s="1"/>
  <c r="Z39" i="6"/>
  <c r="AX39" i="6" s="1"/>
  <c r="AA37" i="6"/>
  <c r="AY37" i="6" s="1"/>
  <c r="AB37" i="6"/>
  <c r="AZ37" i="6" s="1"/>
  <c r="AC37" i="6"/>
  <c r="BA37" i="6" s="1"/>
  <c r="N37" i="6"/>
  <c r="R36" i="8" l="1"/>
  <c r="T36" i="8" s="1"/>
  <c r="U36" i="8"/>
  <c r="AY36" i="8"/>
  <c r="S36" i="8"/>
  <c r="W36" i="8" s="1"/>
  <c r="M37" i="8"/>
  <c r="O37" i="8" s="1"/>
  <c r="BG36" i="8"/>
  <c r="AJ37" i="8"/>
  <c r="BF36" i="8"/>
  <c r="AC37" i="8"/>
  <c r="P37" i="8"/>
  <c r="Q37" i="8" s="1"/>
  <c r="BA36" i="8"/>
  <c r="M37" i="6"/>
  <c r="O37" i="6" s="1"/>
  <c r="S36" i="6"/>
  <c r="W36" i="6" s="1"/>
  <c r="AT36" i="6"/>
  <c r="AU37" i="6"/>
  <c r="Q36" i="6"/>
  <c r="R36" i="6" s="1"/>
  <c r="T36" i="6" s="1"/>
  <c r="AV36" i="6"/>
  <c r="N38" i="8"/>
  <c r="AB38" i="8"/>
  <c r="BE38" i="8" s="1"/>
  <c r="Z39" i="8"/>
  <c r="BC39" i="8" s="1"/>
  <c r="AE37" i="8"/>
  <c r="AA38" i="8"/>
  <c r="BD38" i="8" s="1"/>
  <c r="P37" i="6"/>
  <c r="AJ40" i="6"/>
  <c r="BB40" i="6" s="1"/>
  <c r="AC38" i="6"/>
  <c r="BA38" i="6" s="1"/>
  <c r="AB38" i="6"/>
  <c r="AZ38" i="6" s="1"/>
  <c r="AA38" i="6"/>
  <c r="AY38" i="6" s="1"/>
  <c r="Z40" i="6"/>
  <c r="AX40" i="6" s="1"/>
  <c r="N38" i="6"/>
  <c r="AU38" i="6" s="1"/>
  <c r="AZ38" i="8" l="1"/>
  <c r="BF37" i="8"/>
  <c r="AC38" i="8"/>
  <c r="AY37" i="8"/>
  <c r="M38" i="8"/>
  <c r="BG37" i="8"/>
  <c r="AJ38" i="8"/>
  <c r="P38" i="8"/>
  <c r="Q38" i="8" s="1"/>
  <c r="BA37" i="8"/>
  <c r="U36" i="6"/>
  <c r="AW36" i="6" s="1"/>
  <c r="AT37" i="6"/>
  <c r="M38" i="6"/>
  <c r="O38" i="6" s="1"/>
  <c r="Q37" i="6"/>
  <c r="AV37" i="6"/>
  <c r="AE38" i="8"/>
  <c r="AA39" i="8"/>
  <c r="BD39" i="8" s="1"/>
  <c r="Z40" i="8"/>
  <c r="BC40" i="8" s="1"/>
  <c r="AB39" i="8"/>
  <c r="BE39" i="8" s="1"/>
  <c r="N39" i="8"/>
  <c r="P38" i="6"/>
  <c r="AJ41" i="6"/>
  <c r="BB41" i="6" s="1"/>
  <c r="AC39" i="6"/>
  <c r="BA39" i="6" s="1"/>
  <c r="Z41" i="6"/>
  <c r="AX41" i="6" s="1"/>
  <c r="AA39" i="6"/>
  <c r="AY39" i="6" s="1"/>
  <c r="AB39" i="6"/>
  <c r="AZ39" i="6" s="1"/>
  <c r="N39" i="6"/>
  <c r="AU39" i="6" s="1"/>
  <c r="V36" i="8" l="1"/>
  <c r="X36" i="8" s="1"/>
  <c r="BB36" i="8"/>
  <c r="BG38" i="8"/>
  <c r="AJ39" i="8"/>
  <c r="BF38" i="8"/>
  <c r="AC39" i="8"/>
  <c r="P39" i="8"/>
  <c r="BA39" i="8" s="1"/>
  <c r="BA38" i="8"/>
  <c r="AY38" i="8"/>
  <c r="M39" i="8"/>
  <c r="AZ39" i="8"/>
  <c r="O38" i="8"/>
  <c r="AT38" i="6"/>
  <c r="M39" i="6"/>
  <c r="O39" i="6" s="1"/>
  <c r="Q38" i="6"/>
  <c r="AV38" i="6"/>
  <c r="V36" i="6"/>
  <c r="X36" i="6" s="1"/>
  <c r="Z41" i="8"/>
  <c r="BC41" i="8" s="1"/>
  <c r="AE39" i="8"/>
  <c r="AA40" i="8"/>
  <c r="BD40" i="8" s="1"/>
  <c r="N40" i="8"/>
  <c r="AB40" i="8"/>
  <c r="BE40" i="8" s="1"/>
  <c r="P39" i="6"/>
  <c r="AJ42" i="6"/>
  <c r="BB42" i="6" s="1"/>
  <c r="AB40" i="6"/>
  <c r="AZ40" i="6" s="1"/>
  <c r="AA40" i="6"/>
  <c r="AY40" i="6" s="1"/>
  <c r="Z42" i="6"/>
  <c r="AX42" i="6" s="1"/>
  <c r="AC40" i="6"/>
  <c r="BA40" i="6" s="1"/>
  <c r="N40" i="6"/>
  <c r="AU40" i="6" s="1"/>
  <c r="Q39" i="8" l="1"/>
  <c r="AY39" i="8"/>
  <c r="M40" i="8"/>
  <c r="O40" i="8" s="1"/>
  <c r="BF39" i="8"/>
  <c r="AC40" i="8"/>
  <c r="BG39" i="8"/>
  <c r="AJ40" i="8"/>
  <c r="O39" i="8"/>
  <c r="AZ40" i="8"/>
  <c r="AT39" i="6"/>
  <c r="M40" i="6"/>
  <c r="Q39" i="6"/>
  <c r="AV39" i="6"/>
  <c r="Z42" i="8"/>
  <c r="BC42" i="8" s="1"/>
  <c r="AE40" i="8"/>
  <c r="AA41" i="8"/>
  <c r="BD41" i="8" s="1"/>
  <c r="P40" i="8"/>
  <c r="N41" i="8"/>
  <c r="AB41" i="8"/>
  <c r="BE41" i="8" s="1"/>
  <c r="AJ43" i="6"/>
  <c r="BB43" i="6" s="1"/>
  <c r="AC41" i="6"/>
  <c r="BA41" i="6" s="1"/>
  <c r="Z43" i="6"/>
  <c r="AX43" i="6" s="1"/>
  <c r="AA41" i="6"/>
  <c r="AY41" i="6" s="1"/>
  <c r="AB41" i="6"/>
  <c r="AZ41" i="6" s="1"/>
  <c r="N41" i="6"/>
  <c r="AU41" i="6" s="1"/>
  <c r="P40" i="6"/>
  <c r="AV40" i="6" s="1"/>
  <c r="P41" i="8" l="1"/>
  <c r="Q41" i="8" s="1"/>
  <c r="BA40" i="8"/>
  <c r="AZ41" i="8"/>
  <c r="BF40" i="8"/>
  <c r="AC41" i="8"/>
  <c r="AY40" i="8"/>
  <c r="M41" i="8"/>
  <c r="BG40" i="8"/>
  <c r="AJ41" i="8"/>
  <c r="AT40" i="6"/>
  <c r="M41" i="6"/>
  <c r="O41" i="6" s="1"/>
  <c r="O40" i="6"/>
  <c r="AB42" i="8"/>
  <c r="BE42" i="8" s="1"/>
  <c r="N42" i="8"/>
  <c r="AZ42" i="8" s="1"/>
  <c r="Q40" i="8"/>
  <c r="Z43" i="8"/>
  <c r="BC43" i="8" s="1"/>
  <c r="AE41" i="8"/>
  <c r="AA42" i="8"/>
  <c r="BD42" i="8" s="1"/>
  <c r="P41" i="6"/>
  <c r="AJ44" i="6"/>
  <c r="BB44" i="6" s="1"/>
  <c r="AB42" i="6"/>
  <c r="AZ42" i="6" s="1"/>
  <c r="AA42" i="6"/>
  <c r="AY42" i="6" s="1"/>
  <c r="Z44" i="6"/>
  <c r="AX44" i="6" s="1"/>
  <c r="AC42" i="6"/>
  <c r="BA42" i="6" s="1"/>
  <c r="N42" i="6"/>
  <c r="AU42" i="6" s="1"/>
  <c r="Q40" i="6"/>
  <c r="AY41" i="8" l="1"/>
  <c r="M42" i="8"/>
  <c r="O42" i="8" s="1"/>
  <c r="BF41" i="8"/>
  <c r="AC42" i="8"/>
  <c r="O41" i="8"/>
  <c r="BG41" i="8"/>
  <c r="AJ42" i="8"/>
  <c r="P42" i="8"/>
  <c r="BA41" i="8"/>
  <c r="AT41" i="6"/>
  <c r="M42" i="6"/>
  <c r="O42" i="6" s="1"/>
  <c r="Q41" i="6"/>
  <c r="AV41" i="6"/>
  <c r="AE42" i="8"/>
  <c r="AA43" i="8"/>
  <c r="BD43" i="8" s="1"/>
  <c r="N43" i="8"/>
  <c r="AZ43" i="8" s="1"/>
  <c r="AB43" i="8"/>
  <c r="BE43" i="8" s="1"/>
  <c r="Z44" i="8"/>
  <c r="BC44" i="8" s="1"/>
  <c r="P42" i="6"/>
  <c r="AJ45" i="6"/>
  <c r="BB45" i="6" s="1"/>
  <c r="AC43" i="6"/>
  <c r="BA43" i="6" s="1"/>
  <c r="Z45" i="6"/>
  <c r="AX45" i="6" s="1"/>
  <c r="AA43" i="6"/>
  <c r="AY43" i="6" s="1"/>
  <c r="AB43" i="6"/>
  <c r="AZ43" i="6" s="1"/>
  <c r="N43" i="6"/>
  <c r="AU43" i="6" s="1"/>
  <c r="BF42" i="8" l="1"/>
  <c r="AC43" i="8"/>
  <c r="P43" i="8"/>
  <c r="BA42" i="8"/>
  <c r="Q42" i="8"/>
  <c r="AY42" i="8"/>
  <c r="M43" i="8"/>
  <c r="O43" i="8" s="1"/>
  <c r="BG42" i="8"/>
  <c r="AJ43" i="8"/>
  <c r="AT42" i="6"/>
  <c r="M43" i="6"/>
  <c r="O43" i="6" s="1"/>
  <c r="Q42" i="6"/>
  <c r="AV42" i="6"/>
  <c r="Z45" i="8"/>
  <c r="BC45" i="8" s="1"/>
  <c r="Q43" i="8"/>
  <c r="N44" i="8"/>
  <c r="AZ44" i="8" s="1"/>
  <c r="AE43" i="8"/>
  <c r="AA44" i="8"/>
  <c r="BD44" i="8" s="1"/>
  <c r="AB44" i="8"/>
  <c r="BE44" i="8" s="1"/>
  <c r="P43" i="6"/>
  <c r="AJ46" i="6"/>
  <c r="BB46" i="6" s="1"/>
  <c r="AB44" i="6"/>
  <c r="AZ44" i="6" s="1"/>
  <c r="AA44" i="6"/>
  <c r="AY44" i="6" s="1"/>
  <c r="Z46" i="6"/>
  <c r="AX46" i="6" s="1"/>
  <c r="AC44" i="6"/>
  <c r="BA44" i="6" s="1"/>
  <c r="N44" i="6"/>
  <c r="AU44" i="6" s="1"/>
  <c r="BG43" i="8" l="1"/>
  <c r="AJ44" i="8"/>
  <c r="AY43" i="8"/>
  <c r="M44" i="8"/>
  <c r="O44" i="8" s="1"/>
  <c r="P44" i="8"/>
  <c r="BA43" i="8"/>
  <c r="BF43" i="8"/>
  <c r="AC44" i="8"/>
  <c r="AT43" i="6"/>
  <c r="M44" i="6"/>
  <c r="O44" i="6" s="1"/>
  <c r="Q43" i="6"/>
  <c r="AV43" i="6"/>
  <c r="AB45" i="8"/>
  <c r="BE45" i="8" s="1"/>
  <c r="AE44" i="8"/>
  <c r="AA45" i="8"/>
  <c r="BD45" i="8" s="1"/>
  <c r="N45" i="8"/>
  <c r="Z46" i="8"/>
  <c r="BC46" i="8" s="1"/>
  <c r="P44" i="6"/>
  <c r="AJ47" i="6"/>
  <c r="BB47" i="6" s="1"/>
  <c r="AC45" i="6"/>
  <c r="BA45" i="6" s="1"/>
  <c r="Z47" i="6"/>
  <c r="AX47" i="6" s="1"/>
  <c r="AA45" i="6"/>
  <c r="AY45" i="6" s="1"/>
  <c r="AB45" i="6"/>
  <c r="AZ45" i="6" s="1"/>
  <c r="N45" i="6"/>
  <c r="AU45" i="6" s="1"/>
  <c r="P45" i="8" l="1"/>
  <c r="Q45" i="8" s="1"/>
  <c r="BA44" i="8"/>
  <c r="BF44" i="8"/>
  <c r="AC45" i="8"/>
  <c r="AZ45" i="8"/>
  <c r="Q44" i="8"/>
  <c r="AY44" i="8"/>
  <c r="M45" i="8"/>
  <c r="BG44" i="8"/>
  <c r="AJ45" i="8"/>
  <c r="AT44" i="6"/>
  <c r="M45" i="6"/>
  <c r="Q44" i="6"/>
  <c r="AV44" i="6"/>
  <c r="AB46" i="8"/>
  <c r="BE46" i="8" s="1"/>
  <c r="N46" i="8"/>
  <c r="Z47" i="8"/>
  <c r="BC47" i="8" s="1"/>
  <c r="AE45" i="8"/>
  <c r="AA46" i="8"/>
  <c r="BD46" i="8" s="1"/>
  <c r="P45" i="6"/>
  <c r="AJ48" i="6"/>
  <c r="BB48" i="6" s="1"/>
  <c r="AB46" i="6"/>
  <c r="AZ46" i="6" s="1"/>
  <c r="AA46" i="6"/>
  <c r="AY46" i="6" s="1"/>
  <c r="Z48" i="6"/>
  <c r="AX48" i="6" s="1"/>
  <c r="AC46" i="6"/>
  <c r="BA46" i="6" s="1"/>
  <c r="N46" i="6"/>
  <c r="AU46" i="6" s="1"/>
  <c r="AZ46" i="8" l="1"/>
  <c r="BF45" i="8"/>
  <c r="AC46" i="8"/>
  <c r="BG45" i="8"/>
  <c r="AJ46" i="8"/>
  <c r="AY45" i="8"/>
  <c r="M46" i="8"/>
  <c r="O45" i="8"/>
  <c r="P46" i="8"/>
  <c r="Q46" i="8" s="1"/>
  <c r="BA45" i="8"/>
  <c r="AT45" i="6"/>
  <c r="M46" i="6"/>
  <c r="O46" i="6" s="1"/>
  <c r="O45" i="6"/>
  <c r="Q45" i="6"/>
  <c r="AV45" i="6"/>
  <c r="AA47" i="8"/>
  <c r="BD47" i="8" s="1"/>
  <c r="AE46" i="8"/>
  <c r="Z48" i="8"/>
  <c r="BC48" i="8" s="1"/>
  <c r="N47" i="8"/>
  <c r="AB47" i="8"/>
  <c r="BE47" i="8" s="1"/>
  <c r="P46" i="6"/>
  <c r="AJ49" i="6"/>
  <c r="BB49" i="6" s="1"/>
  <c r="AC47" i="6"/>
  <c r="BA47" i="6" s="1"/>
  <c r="Z49" i="6"/>
  <c r="AX49" i="6" s="1"/>
  <c r="AA47" i="6"/>
  <c r="AY47" i="6" s="1"/>
  <c r="AB47" i="6"/>
  <c r="AZ47" i="6" s="1"/>
  <c r="N47" i="6"/>
  <c r="AU47" i="6" s="1"/>
  <c r="AZ47" i="8" l="1"/>
  <c r="BF46" i="8"/>
  <c r="AC47" i="8"/>
  <c r="AY46" i="8"/>
  <c r="M47" i="8"/>
  <c r="BG46" i="8"/>
  <c r="AJ47" i="8"/>
  <c r="P47" i="8"/>
  <c r="Q47" i="8" s="1"/>
  <c r="BA46" i="8"/>
  <c r="O46" i="8"/>
  <c r="AT46" i="6"/>
  <c r="M47" i="6"/>
  <c r="O47" i="6" s="1"/>
  <c r="Q46" i="6"/>
  <c r="AV46" i="6"/>
  <c r="Z49" i="8"/>
  <c r="BC49" i="8" s="1"/>
  <c r="AE47" i="8"/>
  <c r="AA48" i="8"/>
  <c r="BD48" i="8" s="1"/>
  <c r="AB48" i="8"/>
  <c r="BE48" i="8" s="1"/>
  <c r="N48" i="8"/>
  <c r="P47" i="6"/>
  <c r="AJ50" i="6"/>
  <c r="BB50" i="6" s="1"/>
  <c r="AA48" i="6"/>
  <c r="AY48" i="6" s="1"/>
  <c r="Z50" i="6"/>
  <c r="AX50" i="6" s="1"/>
  <c r="AC48" i="6"/>
  <c r="BA48" i="6" s="1"/>
  <c r="AB48" i="6"/>
  <c r="AZ48" i="6" s="1"/>
  <c r="N48" i="6"/>
  <c r="AU48" i="6" s="1"/>
  <c r="BF47" i="8" l="1"/>
  <c r="AC48" i="8"/>
  <c r="AZ48" i="8"/>
  <c r="BG47" i="8"/>
  <c r="AJ48" i="8"/>
  <c r="AY47" i="8"/>
  <c r="M48" i="8"/>
  <c r="P48" i="8"/>
  <c r="BA47" i="8"/>
  <c r="O47" i="8"/>
  <c r="AT47" i="6"/>
  <c r="M48" i="6"/>
  <c r="Q47" i="6"/>
  <c r="AV47" i="6"/>
  <c r="N49" i="8"/>
  <c r="AZ49" i="8" s="1"/>
  <c r="Z50" i="8"/>
  <c r="BC50" i="8" s="1"/>
  <c r="AB49" i="8"/>
  <c r="BE49" i="8" s="1"/>
  <c r="AE48" i="8"/>
  <c r="AA49" i="8"/>
  <c r="BD49" i="8" s="1"/>
  <c r="P48" i="6"/>
  <c r="AJ51" i="6"/>
  <c r="BB51" i="6" s="1"/>
  <c r="AB49" i="6"/>
  <c r="AZ49" i="6" s="1"/>
  <c r="AC49" i="6"/>
  <c r="BA49" i="6" s="1"/>
  <c r="Z51" i="6"/>
  <c r="AX51" i="6" s="1"/>
  <c r="AA49" i="6"/>
  <c r="AY49" i="6" s="1"/>
  <c r="N49" i="6"/>
  <c r="AU49" i="6" s="1"/>
  <c r="P49" i="8" l="1"/>
  <c r="Q49" i="8" s="1"/>
  <c r="BA48" i="8"/>
  <c r="AY48" i="8"/>
  <c r="M49" i="8"/>
  <c r="Q48" i="8"/>
  <c r="BG48" i="8"/>
  <c r="AJ49" i="8"/>
  <c r="O48" i="8"/>
  <c r="BF48" i="8"/>
  <c r="AC49" i="8"/>
  <c r="AT48" i="6"/>
  <c r="M49" i="6"/>
  <c r="O49" i="6" s="1"/>
  <c r="O48" i="6"/>
  <c r="Q48" i="6"/>
  <c r="AV48" i="6"/>
  <c r="Z51" i="8"/>
  <c r="BC51" i="8" s="1"/>
  <c r="AA50" i="8"/>
  <c r="BD50" i="8" s="1"/>
  <c r="AE49" i="8"/>
  <c r="AB50" i="8"/>
  <c r="BE50" i="8" s="1"/>
  <c r="N50" i="8"/>
  <c r="P49" i="6"/>
  <c r="AJ52" i="6"/>
  <c r="BB52" i="6" s="1"/>
  <c r="AA50" i="6"/>
  <c r="AY50" i="6" s="1"/>
  <c r="Z52" i="6"/>
  <c r="AX52" i="6" s="1"/>
  <c r="AB50" i="6"/>
  <c r="AZ50" i="6" s="1"/>
  <c r="AC50" i="6"/>
  <c r="BA50" i="6" s="1"/>
  <c r="N50" i="6"/>
  <c r="AU50" i="6" s="1"/>
  <c r="BG49" i="8" l="1"/>
  <c r="AJ50" i="8"/>
  <c r="AZ50" i="8"/>
  <c r="AY49" i="8"/>
  <c r="M50" i="8"/>
  <c r="BF49" i="8"/>
  <c r="AC50" i="8"/>
  <c r="O49" i="8"/>
  <c r="P50" i="8"/>
  <c r="Q50" i="8" s="1"/>
  <c r="BA49" i="8"/>
  <c r="AT49" i="6"/>
  <c r="M50" i="6"/>
  <c r="O50" i="6" s="1"/>
  <c r="Q49" i="6"/>
  <c r="AV49" i="6"/>
  <c r="Z52" i="8"/>
  <c r="BC52" i="8" s="1"/>
  <c r="AB51" i="8"/>
  <c r="BE51" i="8" s="1"/>
  <c r="AE50" i="8"/>
  <c r="AA51" i="8"/>
  <c r="BD51" i="8" s="1"/>
  <c r="N51" i="8"/>
  <c r="AZ51" i="8" s="1"/>
  <c r="P50" i="6"/>
  <c r="AJ53" i="6"/>
  <c r="BB53" i="6" s="1"/>
  <c r="AC51" i="6"/>
  <c r="BA51" i="6" s="1"/>
  <c r="AB51" i="6"/>
  <c r="AZ51" i="6" s="1"/>
  <c r="Z53" i="6"/>
  <c r="AX53" i="6" s="1"/>
  <c r="AA51" i="6"/>
  <c r="AY51" i="6" s="1"/>
  <c r="N51" i="6"/>
  <c r="AU51" i="6" s="1"/>
  <c r="AY50" i="8" l="1"/>
  <c r="M51" i="8"/>
  <c r="O51" i="8" s="1"/>
  <c r="O50" i="8"/>
  <c r="P51" i="8"/>
  <c r="BA51" i="8" s="1"/>
  <c r="BA50" i="8"/>
  <c r="BF50" i="8"/>
  <c r="AC51" i="8"/>
  <c r="BG50" i="8"/>
  <c r="AJ51" i="8"/>
  <c r="AT50" i="6"/>
  <c r="M51" i="6"/>
  <c r="O51" i="6" s="1"/>
  <c r="Q50" i="6"/>
  <c r="AV50" i="6"/>
  <c r="Z53" i="8"/>
  <c r="BC53" i="8" s="1"/>
  <c r="AB52" i="8"/>
  <c r="BE52" i="8" s="1"/>
  <c r="AE51" i="8"/>
  <c r="AA52" i="8"/>
  <c r="BD52" i="8" s="1"/>
  <c r="N52" i="8"/>
  <c r="P51" i="6"/>
  <c r="AJ54" i="6"/>
  <c r="BB54" i="6" s="1"/>
  <c r="AA52" i="6"/>
  <c r="AY52" i="6" s="1"/>
  <c r="Z54" i="6"/>
  <c r="AX54" i="6" s="1"/>
  <c r="AB52" i="6"/>
  <c r="AZ52" i="6" s="1"/>
  <c r="AC52" i="6"/>
  <c r="BA52" i="6" s="1"/>
  <c r="N52" i="6"/>
  <c r="AU52" i="6" s="1"/>
  <c r="Q51" i="8" l="1"/>
  <c r="BF51" i="8"/>
  <c r="AC52" i="8"/>
  <c r="BG51" i="8"/>
  <c r="AJ52" i="8"/>
  <c r="AZ52" i="8"/>
  <c r="AY51" i="8"/>
  <c r="M52" i="8"/>
  <c r="O52" i="8" s="1"/>
  <c r="AT51" i="6"/>
  <c r="M52" i="6"/>
  <c r="O52" i="6" s="1"/>
  <c r="Q51" i="6"/>
  <c r="AV51" i="6"/>
  <c r="N53" i="8"/>
  <c r="P52" i="8"/>
  <c r="AB53" i="8"/>
  <c r="BE53" i="8" s="1"/>
  <c r="AE52" i="8"/>
  <c r="AA53" i="8"/>
  <c r="BD53" i="8" s="1"/>
  <c r="Z54" i="8"/>
  <c r="BC54" i="8" s="1"/>
  <c r="AJ55" i="6"/>
  <c r="BB55" i="6" s="1"/>
  <c r="Z55" i="6"/>
  <c r="AX55" i="6" s="1"/>
  <c r="AA53" i="6"/>
  <c r="AY53" i="6" s="1"/>
  <c r="AC53" i="6"/>
  <c r="BA53" i="6" s="1"/>
  <c r="AB53" i="6"/>
  <c r="AZ53" i="6" s="1"/>
  <c r="N53" i="6"/>
  <c r="AU53" i="6" s="1"/>
  <c r="P52" i="6"/>
  <c r="AV52" i="6" s="1"/>
  <c r="BG52" i="8" l="1"/>
  <c r="AJ53" i="8"/>
  <c r="P53" i="8"/>
  <c r="Q53" i="8" s="1"/>
  <c r="BA52" i="8"/>
  <c r="BF52" i="8"/>
  <c r="AC53" i="8"/>
  <c r="AY52" i="8"/>
  <c r="M53" i="8"/>
  <c r="O53" i="8" s="1"/>
  <c r="AZ53" i="8"/>
  <c r="AT52" i="6"/>
  <c r="M53" i="6"/>
  <c r="O53" i="6" s="1"/>
  <c r="Z55" i="8"/>
  <c r="BC55" i="8" s="1"/>
  <c r="AB54" i="8"/>
  <c r="BE54" i="8" s="1"/>
  <c r="AE53" i="8"/>
  <c r="AA54" i="8"/>
  <c r="BD54" i="8" s="1"/>
  <c r="N54" i="8"/>
  <c r="Q52" i="8"/>
  <c r="P53" i="6"/>
  <c r="AJ56" i="6"/>
  <c r="BB56" i="6" s="1"/>
  <c r="Z56" i="6"/>
  <c r="AX56" i="6" s="1"/>
  <c r="AA54" i="6"/>
  <c r="AY54" i="6" s="1"/>
  <c r="AB54" i="6"/>
  <c r="AZ54" i="6" s="1"/>
  <c r="AC54" i="6"/>
  <c r="BA54" i="6" s="1"/>
  <c r="Q52" i="6"/>
  <c r="N54" i="6"/>
  <c r="P54" i="8" l="1"/>
  <c r="Q54" i="8" s="1"/>
  <c r="BA53" i="8"/>
  <c r="BG53" i="8"/>
  <c r="AJ54" i="8"/>
  <c r="AZ54" i="8"/>
  <c r="AY53" i="8"/>
  <c r="M54" i="8"/>
  <c r="BF53" i="8"/>
  <c r="AC54" i="8"/>
  <c r="AT53" i="6"/>
  <c r="M54" i="6"/>
  <c r="AU54" i="6"/>
  <c r="Q53" i="6"/>
  <c r="AV53" i="6"/>
  <c r="AE54" i="8"/>
  <c r="AA55" i="8"/>
  <c r="BD55" i="8" s="1"/>
  <c r="Z56" i="8"/>
  <c r="BC56" i="8" s="1"/>
  <c r="AB55" i="8"/>
  <c r="BE55" i="8" s="1"/>
  <c r="N55" i="8"/>
  <c r="P54" i="6"/>
  <c r="AJ57" i="6"/>
  <c r="BB57" i="6" s="1"/>
  <c r="AC55" i="6"/>
  <c r="BA55" i="6" s="1"/>
  <c r="AB55" i="6"/>
  <c r="AZ55" i="6" s="1"/>
  <c r="AA55" i="6"/>
  <c r="AY55" i="6" s="1"/>
  <c r="Z57" i="6"/>
  <c r="AX57" i="6" s="1"/>
  <c r="N55" i="6"/>
  <c r="AU55" i="6" s="1"/>
  <c r="AZ55" i="8" l="1"/>
  <c r="AY54" i="8"/>
  <c r="M55" i="8"/>
  <c r="BG54" i="8"/>
  <c r="AJ55" i="8"/>
  <c r="BF54" i="8"/>
  <c r="AC55" i="8"/>
  <c r="O54" i="8"/>
  <c r="P55" i="8"/>
  <c r="Q55" i="8" s="1"/>
  <c r="BA54" i="8"/>
  <c r="AT54" i="6"/>
  <c r="M55" i="6"/>
  <c r="O54" i="6"/>
  <c r="Q54" i="6"/>
  <c r="AV54" i="6"/>
  <c r="Z57" i="8"/>
  <c r="BC57" i="8" s="1"/>
  <c r="AB56" i="8"/>
  <c r="BE56" i="8" s="1"/>
  <c r="AA56" i="8"/>
  <c r="BD56" i="8" s="1"/>
  <c r="AE55" i="8"/>
  <c r="N56" i="8"/>
  <c r="AZ56" i="8" s="1"/>
  <c r="P55" i="6"/>
  <c r="AJ58" i="6"/>
  <c r="BB58" i="6" s="1"/>
  <c r="Z58" i="6"/>
  <c r="AX58" i="6" s="1"/>
  <c r="AA56" i="6"/>
  <c r="AY56" i="6" s="1"/>
  <c r="AB56" i="6"/>
  <c r="AZ56" i="6" s="1"/>
  <c r="AC56" i="6"/>
  <c r="BA56" i="6" s="1"/>
  <c r="N56" i="6"/>
  <c r="AU56" i="6" s="1"/>
  <c r="AY55" i="8" l="1"/>
  <c r="M56" i="8"/>
  <c r="O56" i="8" s="1"/>
  <c r="P56" i="8"/>
  <c r="Q56" i="8" s="1"/>
  <c r="BA55" i="8"/>
  <c r="BG55" i="8"/>
  <c r="AJ56" i="8"/>
  <c r="BF55" i="8"/>
  <c r="AC56" i="8"/>
  <c r="O55" i="8"/>
  <c r="AT55" i="6"/>
  <c r="M56" i="6"/>
  <c r="O56" i="6" s="1"/>
  <c r="O55" i="6"/>
  <c r="Q55" i="6"/>
  <c r="AV55" i="6"/>
  <c r="Z58" i="8"/>
  <c r="BC58" i="8" s="1"/>
  <c r="AB57" i="8"/>
  <c r="BE57" i="8" s="1"/>
  <c r="N57" i="8"/>
  <c r="AZ57" i="8" s="1"/>
  <c r="AE56" i="8"/>
  <c r="AA57" i="8"/>
  <c r="BD57" i="8" s="1"/>
  <c r="P56" i="6"/>
  <c r="AJ59" i="6"/>
  <c r="BB59" i="6" s="1"/>
  <c r="AC57" i="6"/>
  <c r="BA57" i="6" s="1"/>
  <c r="AB57" i="6"/>
  <c r="AZ57" i="6" s="1"/>
  <c r="AA57" i="6"/>
  <c r="AY57" i="6" s="1"/>
  <c r="Z59" i="6"/>
  <c r="AX59" i="6" s="1"/>
  <c r="N57" i="6"/>
  <c r="BG56" i="8" l="1"/>
  <c r="AJ57" i="8"/>
  <c r="BF56" i="8"/>
  <c r="AC57" i="8"/>
  <c r="P57" i="8"/>
  <c r="BA56" i="8"/>
  <c r="AY56" i="8"/>
  <c r="M57" i="8"/>
  <c r="O57" i="8" s="1"/>
  <c r="AT56" i="6"/>
  <c r="M57" i="6"/>
  <c r="AU57" i="6"/>
  <c r="Q56" i="6"/>
  <c r="AV56" i="6"/>
  <c r="N58" i="8"/>
  <c r="AZ58" i="8" s="1"/>
  <c r="AE57" i="8"/>
  <c r="AA58" i="8"/>
  <c r="BD58" i="8" s="1"/>
  <c r="Z59" i="8"/>
  <c r="BC59" i="8" s="1"/>
  <c r="AB58" i="8"/>
  <c r="BE58" i="8" s="1"/>
  <c r="P57" i="6"/>
  <c r="AJ60" i="6"/>
  <c r="BB60" i="6" s="1"/>
  <c r="Z60" i="6"/>
  <c r="AX60" i="6" s="1"/>
  <c r="AA58" i="6"/>
  <c r="AY58" i="6" s="1"/>
  <c r="AB58" i="6"/>
  <c r="AZ58" i="6" s="1"/>
  <c r="AC58" i="6"/>
  <c r="BA58" i="6" s="1"/>
  <c r="N58" i="6"/>
  <c r="AU58" i="6" s="1"/>
  <c r="AY57" i="8" l="1"/>
  <c r="M58" i="8"/>
  <c r="O58" i="8" s="1"/>
  <c r="P58" i="8"/>
  <c r="Q58" i="8" s="1"/>
  <c r="BA57" i="8"/>
  <c r="BF57" i="8"/>
  <c r="AC58" i="8"/>
  <c r="BG57" i="8"/>
  <c r="AJ58" i="8"/>
  <c r="Q57" i="8"/>
  <c r="AT57" i="6"/>
  <c r="M58" i="6"/>
  <c r="O58" i="6" s="1"/>
  <c r="O57" i="6"/>
  <c r="Q57" i="6"/>
  <c r="AV57" i="6"/>
  <c r="Z60" i="8"/>
  <c r="BC60" i="8" s="1"/>
  <c r="AB59" i="8"/>
  <c r="BE59" i="8" s="1"/>
  <c r="AE58" i="8"/>
  <c r="AA59" i="8"/>
  <c r="BD59" i="8" s="1"/>
  <c r="N59" i="8"/>
  <c r="AZ59" i="8" s="1"/>
  <c r="P58" i="6"/>
  <c r="AJ61" i="6"/>
  <c r="BB61" i="6" s="1"/>
  <c r="AC59" i="6"/>
  <c r="BA59" i="6" s="1"/>
  <c r="AB59" i="6"/>
  <c r="AZ59" i="6" s="1"/>
  <c r="AA59" i="6"/>
  <c r="AY59" i="6" s="1"/>
  <c r="Z61" i="6"/>
  <c r="AX61" i="6" s="1"/>
  <c r="N59" i="6"/>
  <c r="AU59" i="6" s="1"/>
  <c r="BG58" i="8" l="1"/>
  <c r="AJ59" i="8"/>
  <c r="BF58" i="8"/>
  <c r="AC59" i="8"/>
  <c r="P59" i="8"/>
  <c r="BA58" i="8"/>
  <c r="AY58" i="8"/>
  <c r="M59" i="8"/>
  <c r="AT58" i="6"/>
  <c r="M59" i="6"/>
  <c r="O59" i="6" s="1"/>
  <c r="Q58" i="6"/>
  <c r="AV58" i="6"/>
  <c r="Z61" i="8"/>
  <c r="BC61" i="8" s="1"/>
  <c r="N60" i="8"/>
  <c r="AE59" i="8"/>
  <c r="AA60" i="8"/>
  <c r="BD60" i="8" s="1"/>
  <c r="AB60" i="8"/>
  <c r="BE60" i="8" s="1"/>
  <c r="P59" i="6"/>
  <c r="AJ62" i="6"/>
  <c r="BB62" i="6" s="1"/>
  <c r="Z62" i="6"/>
  <c r="AX62" i="6" s="1"/>
  <c r="AA60" i="6"/>
  <c r="AY60" i="6" s="1"/>
  <c r="AB60" i="6"/>
  <c r="AZ60" i="6" s="1"/>
  <c r="AC60" i="6"/>
  <c r="BA60" i="6" s="1"/>
  <c r="N60" i="6"/>
  <c r="AU60" i="6" s="1"/>
  <c r="AY59" i="8" l="1"/>
  <c r="M60" i="8"/>
  <c r="O60" i="8" s="1"/>
  <c r="BF59" i="8"/>
  <c r="AC60" i="8"/>
  <c r="AZ60" i="8"/>
  <c r="O59" i="8"/>
  <c r="BG59" i="8"/>
  <c r="AJ60" i="8"/>
  <c r="P60" i="8"/>
  <c r="BA59" i="8"/>
  <c r="Q59" i="8"/>
  <c r="AT59" i="6"/>
  <c r="M60" i="6"/>
  <c r="O60" i="6" s="1"/>
  <c r="Q59" i="6"/>
  <c r="AV59" i="6"/>
  <c r="Z62" i="8"/>
  <c r="BC62" i="8" s="1"/>
  <c r="N61" i="8"/>
  <c r="AB61" i="8"/>
  <c r="BE61" i="8" s="1"/>
  <c r="AE60" i="8"/>
  <c r="AA61" i="8"/>
  <c r="BD61" i="8" s="1"/>
  <c r="P60" i="6"/>
  <c r="AJ63" i="6"/>
  <c r="BB63" i="6" s="1"/>
  <c r="AC61" i="6"/>
  <c r="BA61" i="6" s="1"/>
  <c r="AB61" i="6"/>
  <c r="AZ61" i="6" s="1"/>
  <c r="AA61" i="6"/>
  <c r="AY61" i="6" s="1"/>
  <c r="Z63" i="6"/>
  <c r="AX63" i="6" s="1"/>
  <c r="N61" i="6"/>
  <c r="P61" i="8" l="1"/>
  <c r="BA60" i="8"/>
  <c r="AZ61" i="8"/>
  <c r="Q60" i="8"/>
  <c r="BG60" i="8"/>
  <c r="AJ61" i="8"/>
  <c r="BF60" i="8"/>
  <c r="AC61" i="8"/>
  <c r="AY60" i="8"/>
  <c r="M61" i="8"/>
  <c r="AT60" i="6"/>
  <c r="M61" i="6"/>
  <c r="AU61" i="6"/>
  <c r="Q60" i="6"/>
  <c r="AV60" i="6"/>
  <c r="Z63" i="8"/>
  <c r="BC63" i="8" s="1"/>
  <c r="AE61" i="8"/>
  <c r="AA62" i="8"/>
  <c r="BD62" i="8" s="1"/>
  <c r="AB62" i="8"/>
  <c r="BE62" i="8" s="1"/>
  <c r="Q61" i="8"/>
  <c r="N62" i="8"/>
  <c r="P61" i="6"/>
  <c r="AJ64" i="6"/>
  <c r="BB64" i="6" s="1"/>
  <c r="Z64" i="6"/>
  <c r="AX64" i="6" s="1"/>
  <c r="AA62" i="6"/>
  <c r="AY62" i="6" s="1"/>
  <c r="AB62" i="6"/>
  <c r="AZ62" i="6" s="1"/>
  <c r="AC62" i="6"/>
  <c r="BA62" i="6" s="1"/>
  <c r="AG61" i="6"/>
  <c r="N62" i="6"/>
  <c r="AU62" i="6" s="1"/>
  <c r="BG61" i="8" l="1"/>
  <c r="AJ62" i="8"/>
  <c r="AY61" i="8"/>
  <c r="M62" i="8"/>
  <c r="O62" i="8" s="1"/>
  <c r="BF61" i="8"/>
  <c r="AG61" i="8"/>
  <c r="AC62" i="8"/>
  <c r="O61" i="8"/>
  <c r="AZ62" i="8"/>
  <c r="P62" i="8"/>
  <c r="BA61" i="8"/>
  <c r="AT61" i="6"/>
  <c r="M62" i="6"/>
  <c r="O62" i="6" s="1"/>
  <c r="O61" i="6"/>
  <c r="Q61" i="6"/>
  <c r="AV61" i="6"/>
  <c r="AB63" i="8"/>
  <c r="BE63" i="8" s="1"/>
  <c r="N63" i="8"/>
  <c r="AE62" i="8"/>
  <c r="AA63" i="8"/>
  <c r="BD63" i="8" s="1"/>
  <c r="Z64" i="8"/>
  <c r="BC64" i="8" s="1"/>
  <c r="P62" i="6"/>
  <c r="AJ65" i="6"/>
  <c r="BB65" i="6" s="1"/>
  <c r="AC63" i="6"/>
  <c r="BA63" i="6" s="1"/>
  <c r="AB63" i="6"/>
  <c r="AZ63" i="6" s="1"/>
  <c r="AA63" i="6"/>
  <c r="AY63" i="6" s="1"/>
  <c r="Z65" i="6"/>
  <c r="AX65" i="6" s="1"/>
  <c r="N63" i="6"/>
  <c r="AU63" i="6" s="1"/>
  <c r="AZ63" i="8" l="1"/>
  <c r="P63" i="8"/>
  <c r="BA63" i="8" s="1"/>
  <c r="BA62" i="8"/>
  <c r="Q62" i="8"/>
  <c r="BF62" i="8"/>
  <c r="AC63" i="8"/>
  <c r="AY62" i="8"/>
  <c r="M63" i="8"/>
  <c r="BG62" i="8"/>
  <c r="AJ63" i="8"/>
  <c r="AT62" i="6"/>
  <c r="M63" i="6"/>
  <c r="O63" i="6" s="1"/>
  <c r="Q62" i="6"/>
  <c r="AV62" i="6"/>
  <c r="AB64" i="8"/>
  <c r="BE64" i="8" s="1"/>
  <c r="Q63" i="8"/>
  <c r="N64" i="8"/>
  <c r="Z65" i="8"/>
  <c r="BC65" i="8" s="1"/>
  <c r="AE63" i="8"/>
  <c r="AA64" i="8"/>
  <c r="BD64" i="8" s="1"/>
  <c r="P63" i="6"/>
  <c r="AV63" i="6" s="1"/>
  <c r="AJ66" i="6"/>
  <c r="BB66" i="6" s="1"/>
  <c r="Z66" i="6"/>
  <c r="AX66" i="6" s="1"/>
  <c r="AA64" i="6"/>
  <c r="AY64" i="6" s="1"/>
  <c r="AB64" i="6"/>
  <c r="AZ64" i="6" s="1"/>
  <c r="AC64" i="6"/>
  <c r="BA64" i="6" s="1"/>
  <c r="N64" i="6"/>
  <c r="AU64" i="6" s="1"/>
  <c r="AZ64" i="8" l="1"/>
  <c r="BF63" i="8"/>
  <c r="AC64" i="8"/>
  <c r="BG63" i="8"/>
  <c r="AJ64" i="8"/>
  <c r="AY63" i="8"/>
  <c r="M64" i="8"/>
  <c r="O63" i="8"/>
  <c r="AT63" i="6"/>
  <c r="M64" i="6"/>
  <c r="AB65" i="8"/>
  <c r="BE65" i="8" s="1"/>
  <c r="Z66" i="8"/>
  <c r="BC66" i="8" s="1"/>
  <c r="P64" i="8"/>
  <c r="N65" i="8"/>
  <c r="AA65" i="8"/>
  <c r="BD65" i="8" s="1"/>
  <c r="AE64" i="8"/>
  <c r="Q63" i="6"/>
  <c r="AJ67" i="6"/>
  <c r="BB67" i="6" s="1"/>
  <c r="AC65" i="6"/>
  <c r="BA65" i="6" s="1"/>
  <c r="AB65" i="6"/>
  <c r="AZ65" i="6" s="1"/>
  <c r="AA65" i="6"/>
  <c r="AY65" i="6" s="1"/>
  <c r="Z67" i="6"/>
  <c r="AX67" i="6" s="1"/>
  <c r="N65" i="6"/>
  <c r="AU65" i="6" s="1"/>
  <c r="P64" i="6"/>
  <c r="AV64" i="6" s="1"/>
  <c r="AY64" i="8" l="1"/>
  <c r="M65" i="8"/>
  <c r="O65" i="8" s="1"/>
  <c r="BG64" i="8"/>
  <c r="AJ65" i="8"/>
  <c r="AZ65" i="8"/>
  <c r="BF64" i="8"/>
  <c r="AC65" i="8"/>
  <c r="P65" i="8"/>
  <c r="Q65" i="8" s="1"/>
  <c r="BA64" i="8"/>
  <c r="O64" i="8"/>
  <c r="AT64" i="6"/>
  <c r="M65" i="6"/>
  <c r="O65" i="6" s="1"/>
  <c r="O64" i="6"/>
  <c r="Q64" i="8"/>
  <c r="AB66" i="8"/>
  <c r="BE66" i="8" s="1"/>
  <c r="N66" i="8"/>
  <c r="AE65" i="8"/>
  <c r="AA66" i="8"/>
  <c r="BD66" i="8" s="1"/>
  <c r="Z67" i="8"/>
  <c r="BC67" i="8" s="1"/>
  <c r="P65" i="6"/>
  <c r="AJ68" i="6"/>
  <c r="BB68" i="6" s="1"/>
  <c r="Z68" i="6"/>
  <c r="AX68" i="6" s="1"/>
  <c r="AA66" i="6"/>
  <c r="AY66" i="6" s="1"/>
  <c r="AB66" i="6"/>
  <c r="AZ66" i="6" s="1"/>
  <c r="AC66" i="6"/>
  <c r="BA66" i="6" s="1"/>
  <c r="Q64" i="6"/>
  <c r="N66" i="6"/>
  <c r="AU66" i="6" s="1"/>
  <c r="AZ66" i="8" l="1"/>
  <c r="BF65" i="8"/>
  <c r="AC66" i="8"/>
  <c r="P66" i="8"/>
  <c r="Q66" i="8" s="1"/>
  <c r="BA65" i="8"/>
  <c r="BG65" i="8"/>
  <c r="AJ66" i="8"/>
  <c r="AY65" i="8"/>
  <c r="M66" i="8"/>
  <c r="AT65" i="6"/>
  <c r="M66" i="6"/>
  <c r="Q65" i="6"/>
  <c r="AV65" i="6"/>
  <c r="Z68" i="8"/>
  <c r="BC68" i="8" s="1"/>
  <c r="AA67" i="8"/>
  <c r="BD67" i="8" s="1"/>
  <c r="AE66" i="8"/>
  <c r="N67" i="8"/>
  <c r="AB67" i="8"/>
  <c r="BE67" i="8" s="1"/>
  <c r="P66" i="6"/>
  <c r="AJ69" i="6"/>
  <c r="BB69" i="6" s="1"/>
  <c r="AC67" i="6"/>
  <c r="BA67" i="6" s="1"/>
  <c r="AB67" i="6"/>
  <c r="AZ67" i="6" s="1"/>
  <c r="AA67" i="6"/>
  <c r="AY67" i="6" s="1"/>
  <c r="Z69" i="6"/>
  <c r="AX69" i="6" s="1"/>
  <c r="N67" i="6"/>
  <c r="AU67" i="6" s="1"/>
  <c r="AZ67" i="8" l="1"/>
  <c r="AY66" i="8"/>
  <c r="M67" i="8"/>
  <c r="BG66" i="8"/>
  <c r="AJ67" i="8"/>
  <c r="P67" i="8"/>
  <c r="Q67" i="8" s="1"/>
  <c r="BA66" i="8"/>
  <c r="BF66" i="8"/>
  <c r="AC67" i="8"/>
  <c r="O66" i="8"/>
  <c r="AT66" i="6"/>
  <c r="M67" i="6"/>
  <c r="O66" i="6"/>
  <c r="Q66" i="6"/>
  <c r="AV66" i="6"/>
  <c r="Z69" i="8"/>
  <c r="BC69" i="8" s="1"/>
  <c r="AB68" i="8"/>
  <c r="BE68" i="8" s="1"/>
  <c r="N68" i="8"/>
  <c r="AZ68" i="8" s="1"/>
  <c r="AE67" i="8"/>
  <c r="AA68" i="8"/>
  <c r="BD68" i="8" s="1"/>
  <c r="P67" i="6"/>
  <c r="AJ70" i="6"/>
  <c r="BB70" i="6" s="1"/>
  <c r="AA68" i="6"/>
  <c r="AY68" i="6" s="1"/>
  <c r="AC68" i="6"/>
  <c r="BA68" i="6" s="1"/>
  <c r="Z70" i="6"/>
  <c r="AX70" i="6" s="1"/>
  <c r="AB68" i="6"/>
  <c r="AZ68" i="6" s="1"/>
  <c r="N68" i="6"/>
  <c r="AU68" i="6" s="1"/>
  <c r="P68" i="8" l="1"/>
  <c r="Q68" i="8" s="1"/>
  <c r="BA67" i="8"/>
  <c r="AY67" i="8"/>
  <c r="M68" i="8"/>
  <c r="O68" i="8" s="1"/>
  <c r="BG67" i="8"/>
  <c r="AJ68" i="8"/>
  <c r="BF67" i="8"/>
  <c r="AC68" i="8"/>
  <c r="O67" i="8"/>
  <c r="AT67" i="6"/>
  <c r="M68" i="6"/>
  <c r="O68" i="6" s="1"/>
  <c r="O67" i="6"/>
  <c r="Q67" i="6"/>
  <c r="AV67" i="6"/>
  <c r="AA69" i="8"/>
  <c r="BD69" i="8" s="1"/>
  <c r="AE68" i="8"/>
  <c r="N69" i="8"/>
  <c r="AB69" i="8"/>
  <c r="BE69" i="8" s="1"/>
  <c r="Z70" i="8"/>
  <c r="BC70" i="8" s="1"/>
  <c r="P68" i="6"/>
  <c r="AJ71" i="6"/>
  <c r="BB71" i="6" s="1"/>
  <c r="AB69" i="6"/>
  <c r="AZ69" i="6" s="1"/>
  <c r="Z71" i="6"/>
  <c r="AX71" i="6" s="1"/>
  <c r="AC69" i="6"/>
  <c r="BA69" i="6" s="1"/>
  <c r="AA69" i="6"/>
  <c r="AY69" i="6" s="1"/>
  <c r="N69" i="6"/>
  <c r="AU69" i="6" s="1"/>
  <c r="BF68" i="8" l="1"/>
  <c r="AC69" i="8"/>
  <c r="AZ69" i="8"/>
  <c r="BG68" i="8"/>
  <c r="AJ69" i="8"/>
  <c r="AY68" i="8"/>
  <c r="M69" i="8"/>
  <c r="P69" i="8"/>
  <c r="BA68" i="8"/>
  <c r="AT68" i="6"/>
  <c r="M69" i="6"/>
  <c r="Q68" i="6"/>
  <c r="AV68" i="6"/>
  <c r="Z71" i="8"/>
  <c r="BC71" i="8" s="1"/>
  <c r="AB70" i="8"/>
  <c r="BE70" i="8" s="1"/>
  <c r="N70" i="8"/>
  <c r="AZ70" i="8" s="1"/>
  <c r="AE69" i="8"/>
  <c r="AA70" i="8"/>
  <c r="BD70" i="8" s="1"/>
  <c r="P69" i="6"/>
  <c r="AJ72" i="6"/>
  <c r="BB72" i="6" s="1"/>
  <c r="AA70" i="6"/>
  <c r="AY70" i="6" s="1"/>
  <c r="AC70" i="6"/>
  <c r="BA70" i="6" s="1"/>
  <c r="Z72" i="6"/>
  <c r="AX72" i="6" s="1"/>
  <c r="AB70" i="6"/>
  <c r="AZ70" i="6" s="1"/>
  <c r="N70" i="6"/>
  <c r="AU70" i="6" s="1"/>
  <c r="P70" i="8" l="1"/>
  <c r="BA69" i="8"/>
  <c r="Q69" i="8"/>
  <c r="AY69" i="8"/>
  <c r="M70" i="8"/>
  <c r="BG69" i="8"/>
  <c r="AJ70" i="8"/>
  <c r="O69" i="8"/>
  <c r="BF69" i="8"/>
  <c r="AC70" i="8"/>
  <c r="AT69" i="6"/>
  <c r="M70" i="6"/>
  <c r="O70" i="6" s="1"/>
  <c r="O69" i="6"/>
  <c r="Q69" i="6"/>
  <c r="AV69" i="6"/>
  <c r="Q70" i="8"/>
  <c r="N71" i="8"/>
  <c r="AZ71" i="8" s="1"/>
  <c r="AE70" i="8"/>
  <c r="AA71" i="8"/>
  <c r="BD71" i="8" s="1"/>
  <c r="Z72" i="8"/>
  <c r="BC72" i="8" s="1"/>
  <c r="O70" i="8"/>
  <c r="AB71" i="8"/>
  <c r="BE71" i="8" s="1"/>
  <c r="P70" i="6"/>
  <c r="AJ73" i="6"/>
  <c r="BB73" i="6" s="1"/>
  <c r="AB71" i="6"/>
  <c r="AZ71" i="6" s="1"/>
  <c r="Z73" i="6"/>
  <c r="AX73" i="6" s="1"/>
  <c r="AC71" i="6"/>
  <c r="BA71" i="6" s="1"/>
  <c r="AA71" i="6"/>
  <c r="AY71" i="6" s="1"/>
  <c r="N71" i="6"/>
  <c r="AU71" i="6" s="1"/>
  <c r="AY70" i="8" l="1"/>
  <c r="M71" i="8"/>
  <c r="O71" i="8" s="1"/>
  <c r="BF70" i="8"/>
  <c r="AC71" i="8"/>
  <c r="BG70" i="8"/>
  <c r="AJ71" i="8"/>
  <c r="P71" i="8"/>
  <c r="BA70" i="8"/>
  <c r="AT70" i="6"/>
  <c r="M71" i="6"/>
  <c r="O71" i="6" s="1"/>
  <c r="Q70" i="6"/>
  <c r="AV70" i="6"/>
  <c r="Z73" i="8"/>
  <c r="BC73" i="8" s="1"/>
  <c r="AA72" i="8"/>
  <c r="BD72" i="8" s="1"/>
  <c r="AE71" i="8"/>
  <c r="AB72" i="8"/>
  <c r="BE72" i="8" s="1"/>
  <c r="N72" i="8"/>
  <c r="AZ72" i="8" s="1"/>
  <c r="P71" i="6"/>
  <c r="AJ74" i="6"/>
  <c r="BB74" i="6" s="1"/>
  <c r="AA72" i="6"/>
  <c r="AY72" i="6" s="1"/>
  <c r="AC72" i="6"/>
  <c r="BA72" i="6" s="1"/>
  <c r="Z74" i="6"/>
  <c r="AX74" i="6" s="1"/>
  <c r="AB72" i="6"/>
  <c r="AZ72" i="6" s="1"/>
  <c r="N72" i="6"/>
  <c r="AU72" i="6" s="1"/>
  <c r="BG71" i="8" l="1"/>
  <c r="AJ72" i="8"/>
  <c r="P72" i="8"/>
  <c r="BA71" i="8"/>
  <c r="Q71" i="8"/>
  <c r="BF71" i="8"/>
  <c r="AC72" i="8"/>
  <c r="AY71" i="8"/>
  <c r="M72" i="8"/>
  <c r="AT71" i="6"/>
  <c r="M72" i="6"/>
  <c r="O72" i="6" s="1"/>
  <c r="Q71" i="6"/>
  <c r="AV71" i="6"/>
  <c r="N73" i="8"/>
  <c r="AB73" i="8"/>
  <c r="BE73" i="8" s="1"/>
  <c r="AA73" i="8"/>
  <c r="BD73" i="8" s="1"/>
  <c r="AE72" i="8"/>
  <c r="Z74" i="8"/>
  <c r="BC74" i="8" s="1"/>
  <c r="P72" i="6"/>
  <c r="AJ75" i="6"/>
  <c r="BB75" i="6" s="1"/>
  <c r="AB73" i="6"/>
  <c r="AZ73" i="6" s="1"/>
  <c r="Z75" i="6"/>
  <c r="AX75" i="6" s="1"/>
  <c r="AC73" i="6"/>
  <c r="BA73" i="6" s="1"/>
  <c r="AA73" i="6"/>
  <c r="AY73" i="6" s="1"/>
  <c r="N73" i="6"/>
  <c r="AU73" i="6" s="1"/>
  <c r="AY72" i="8" l="1"/>
  <c r="M73" i="8"/>
  <c r="O73" i="8" s="1"/>
  <c r="O72" i="8"/>
  <c r="BF72" i="8"/>
  <c r="AC73" i="8"/>
  <c r="AZ73" i="8"/>
  <c r="P73" i="8"/>
  <c r="Q73" i="8" s="1"/>
  <c r="BA72" i="8"/>
  <c r="Q72" i="8"/>
  <c r="BG72" i="8"/>
  <c r="AJ73" i="8"/>
  <c r="AT72" i="6"/>
  <c r="M73" i="6"/>
  <c r="O73" i="6" s="1"/>
  <c r="Q72" i="6"/>
  <c r="AV72" i="6"/>
  <c r="AE73" i="8"/>
  <c r="AA74" i="8"/>
  <c r="BD74" i="8" s="1"/>
  <c r="Z75" i="8"/>
  <c r="BC75" i="8" s="1"/>
  <c r="AB74" i="8"/>
  <c r="BE74" i="8" s="1"/>
  <c r="N74" i="8"/>
  <c r="P73" i="6"/>
  <c r="AJ76" i="6"/>
  <c r="BB76" i="6" s="1"/>
  <c r="AA74" i="6"/>
  <c r="AY74" i="6" s="1"/>
  <c r="AC74" i="6"/>
  <c r="BA74" i="6" s="1"/>
  <c r="Z76" i="6"/>
  <c r="AX76" i="6" s="1"/>
  <c r="AB74" i="6"/>
  <c r="AZ74" i="6" s="1"/>
  <c r="N74" i="6"/>
  <c r="BG73" i="8" l="1"/>
  <c r="AJ74" i="8"/>
  <c r="P74" i="8"/>
  <c r="Q74" i="8" s="1"/>
  <c r="BA73" i="8"/>
  <c r="BF73" i="8"/>
  <c r="AC74" i="8"/>
  <c r="AY73" i="8"/>
  <c r="M74" i="8"/>
  <c r="O74" i="8" s="1"/>
  <c r="AZ74" i="8"/>
  <c r="AT73" i="6"/>
  <c r="M74" i="6"/>
  <c r="O74" i="6" s="1"/>
  <c r="AU74" i="6"/>
  <c r="Q73" i="6"/>
  <c r="AV73" i="6"/>
  <c r="Z76" i="8"/>
  <c r="BC76" i="8" s="1"/>
  <c r="AE74" i="8"/>
  <c r="AA75" i="8"/>
  <c r="BD75" i="8" s="1"/>
  <c r="AB75" i="8"/>
  <c r="BE75" i="8" s="1"/>
  <c r="N75" i="8"/>
  <c r="P74" i="6"/>
  <c r="AJ77" i="6"/>
  <c r="BB77" i="6" s="1"/>
  <c r="AB75" i="6"/>
  <c r="AZ75" i="6" s="1"/>
  <c r="Z77" i="6"/>
  <c r="AX77" i="6" s="1"/>
  <c r="AC75" i="6"/>
  <c r="BA75" i="6" s="1"/>
  <c r="AA75" i="6"/>
  <c r="AY75" i="6" s="1"/>
  <c r="N75" i="6"/>
  <c r="AU75" i="6" s="1"/>
  <c r="P75" i="8" l="1"/>
  <c r="BA75" i="8" s="1"/>
  <c r="BA74" i="8"/>
  <c r="BF74" i="8"/>
  <c r="AC75" i="8"/>
  <c r="BG74" i="8"/>
  <c r="AJ75" i="8"/>
  <c r="AY74" i="8"/>
  <c r="M75" i="8"/>
  <c r="O75" i="8" s="1"/>
  <c r="AZ75" i="8"/>
  <c r="AT74" i="6"/>
  <c r="M75" i="6"/>
  <c r="O75" i="6" s="1"/>
  <c r="Q74" i="6"/>
  <c r="AV74" i="6"/>
  <c r="AA76" i="8"/>
  <c r="BD76" i="8" s="1"/>
  <c r="AE75" i="8"/>
  <c r="N76" i="8"/>
  <c r="Z77" i="8"/>
  <c r="BC77" i="8" s="1"/>
  <c r="AB76" i="8"/>
  <c r="BE76" i="8" s="1"/>
  <c r="P75" i="6"/>
  <c r="AJ78" i="6"/>
  <c r="BB78" i="6" s="1"/>
  <c r="AA76" i="6"/>
  <c r="AY76" i="6" s="1"/>
  <c r="AC76" i="6"/>
  <c r="BA76" i="6" s="1"/>
  <c r="Z78" i="6"/>
  <c r="AX78" i="6" s="1"/>
  <c r="AB76" i="6"/>
  <c r="AZ76" i="6" s="1"/>
  <c r="N76" i="6"/>
  <c r="AU76" i="6" s="1"/>
  <c r="Q75" i="8" l="1"/>
  <c r="BF75" i="8"/>
  <c r="AC76" i="8"/>
  <c r="AY75" i="8"/>
  <c r="M76" i="8"/>
  <c r="O76" i="8" s="1"/>
  <c r="BG75" i="8"/>
  <c r="AJ76" i="8"/>
  <c r="AZ76" i="8"/>
  <c r="AT75" i="6"/>
  <c r="M76" i="6"/>
  <c r="O76" i="6" s="1"/>
  <c r="Q75" i="6"/>
  <c r="AV75" i="6"/>
  <c r="AB77" i="8"/>
  <c r="BE77" i="8" s="1"/>
  <c r="AE76" i="8"/>
  <c r="AA77" i="8"/>
  <c r="BD77" i="8" s="1"/>
  <c r="Z78" i="8"/>
  <c r="BC78" i="8" s="1"/>
  <c r="N77" i="8"/>
  <c r="AZ77" i="8" s="1"/>
  <c r="P76" i="8"/>
  <c r="AJ79" i="6"/>
  <c r="BB79" i="6" s="1"/>
  <c r="Z79" i="6"/>
  <c r="AX79" i="6" s="1"/>
  <c r="AB77" i="6"/>
  <c r="AZ77" i="6" s="1"/>
  <c r="AC77" i="6"/>
  <c r="BA77" i="6" s="1"/>
  <c r="AA77" i="6"/>
  <c r="AY77" i="6" s="1"/>
  <c r="N77" i="6"/>
  <c r="P76" i="6"/>
  <c r="AV76" i="6" s="1"/>
  <c r="BG76" i="8" l="1"/>
  <c r="AJ77" i="8"/>
  <c r="P77" i="8"/>
  <c r="BA76" i="8"/>
  <c r="AY76" i="8"/>
  <c r="M77" i="8"/>
  <c r="O77" i="8" s="1"/>
  <c r="BF76" i="8"/>
  <c r="AC77" i="8"/>
  <c r="AT76" i="6"/>
  <c r="M77" i="6"/>
  <c r="O77" i="6" s="1"/>
  <c r="AU77" i="6"/>
  <c r="Z79" i="8"/>
  <c r="BC79" i="8" s="1"/>
  <c r="AB78" i="8"/>
  <c r="BE78" i="8" s="1"/>
  <c r="N78" i="8"/>
  <c r="AZ78" i="8" s="1"/>
  <c r="Q76" i="8"/>
  <c r="AE77" i="8"/>
  <c r="AA78" i="8"/>
  <c r="BD78" i="8" s="1"/>
  <c r="P77" i="6"/>
  <c r="AJ80" i="6"/>
  <c r="BB80" i="6" s="1"/>
  <c r="AA78" i="6"/>
  <c r="AY78" i="6" s="1"/>
  <c r="AC78" i="6"/>
  <c r="BA78" i="6" s="1"/>
  <c r="AB78" i="6"/>
  <c r="AZ78" i="6" s="1"/>
  <c r="Z80" i="6"/>
  <c r="AX80" i="6" s="1"/>
  <c r="Q76" i="6"/>
  <c r="N78" i="6"/>
  <c r="BF77" i="8" l="1"/>
  <c r="AC78" i="8"/>
  <c r="BG77" i="8"/>
  <c r="AJ78" i="8"/>
  <c r="AY77" i="8"/>
  <c r="M78" i="8"/>
  <c r="P78" i="8"/>
  <c r="Q78" i="8" s="1"/>
  <c r="BA77" i="8"/>
  <c r="Q77" i="8"/>
  <c r="AT77" i="6"/>
  <c r="M78" i="6"/>
  <c r="O78" i="6" s="1"/>
  <c r="AU78" i="6"/>
  <c r="Q77" i="6"/>
  <c r="AV77" i="6"/>
  <c r="N79" i="8"/>
  <c r="AB79" i="8"/>
  <c r="BE79" i="8" s="1"/>
  <c r="AE78" i="8"/>
  <c r="AA79" i="8"/>
  <c r="BD79" i="8" s="1"/>
  <c r="Z80" i="8"/>
  <c r="BC80" i="8" s="1"/>
  <c r="P78" i="6"/>
  <c r="AJ81" i="6"/>
  <c r="BB81" i="6" s="1"/>
  <c r="Z81" i="6"/>
  <c r="AX81" i="6" s="1"/>
  <c r="AB79" i="6"/>
  <c r="AZ79" i="6" s="1"/>
  <c r="AC79" i="6"/>
  <c r="BA79" i="6" s="1"/>
  <c r="AA79" i="6"/>
  <c r="AY79" i="6" s="1"/>
  <c r="N79" i="6"/>
  <c r="AU79" i="6" s="1"/>
  <c r="AZ79" i="8" l="1"/>
  <c r="AY78" i="8"/>
  <c r="O78" i="8"/>
  <c r="M79" i="8"/>
  <c r="P79" i="8"/>
  <c r="Q79" i="8" s="1"/>
  <c r="BA78" i="8"/>
  <c r="BF78" i="8"/>
  <c r="AC79" i="8"/>
  <c r="BG78" i="8"/>
  <c r="AJ79" i="8"/>
  <c r="AT78" i="6"/>
  <c r="M79" i="6"/>
  <c r="O79" i="6" s="1"/>
  <c r="Q78" i="6"/>
  <c r="AV78" i="6"/>
  <c r="Z81" i="8"/>
  <c r="BC81" i="8" s="1"/>
  <c r="AE79" i="8"/>
  <c r="AA80" i="8"/>
  <c r="BD80" i="8" s="1"/>
  <c r="AB80" i="8"/>
  <c r="BE80" i="8" s="1"/>
  <c r="N80" i="8"/>
  <c r="AZ80" i="8" s="1"/>
  <c r="P79" i="6"/>
  <c r="AJ82" i="6"/>
  <c r="BB82" i="6" s="1"/>
  <c r="AA80" i="6"/>
  <c r="AY80" i="6" s="1"/>
  <c r="AC80" i="6"/>
  <c r="BA80" i="6" s="1"/>
  <c r="AB80" i="6"/>
  <c r="AZ80" i="6" s="1"/>
  <c r="Z82" i="6"/>
  <c r="AX82" i="6" s="1"/>
  <c r="N80" i="6"/>
  <c r="BG79" i="8" l="1"/>
  <c r="AJ80" i="8"/>
  <c r="BF79" i="8"/>
  <c r="AC80" i="8"/>
  <c r="P80" i="8"/>
  <c r="BA79" i="8"/>
  <c r="AY79" i="8"/>
  <c r="M80" i="8"/>
  <c r="O80" i="8" s="1"/>
  <c r="O79" i="8"/>
  <c r="AT79" i="6"/>
  <c r="M80" i="6"/>
  <c r="O80" i="6" s="1"/>
  <c r="AU80" i="6"/>
  <c r="Q79" i="6"/>
  <c r="AV79" i="6"/>
  <c r="N81" i="8"/>
  <c r="Z82" i="8"/>
  <c r="BC82" i="8" s="1"/>
  <c r="AE80" i="8"/>
  <c r="AA81" i="8"/>
  <c r="BD81" i="8" s="1"/>
  <c r="AB81" i="8"/>
  <c r="BE81" i="8" s="1"/>
  <c r="P80" i="6"/>
  <c r="AJ83" i="6"/>
  <c r="BB83" i="6" s="1"/>
  <c r="Z83" i="6"/>
  <c r="AX83" i="6" s="1"/>
  <c r="AB81" i="6"/>
  <c r="AZ81" i="6" s="1"/>
  <c r="AC81" i="6"/>
  <c r="BA81" i="6" s="1"/>
  <c r="AA81" i="6"/>
  <c r="AY81" i="6" s="1"/>
  <c r="N81" i="6"/>
  <c r="AU81" i="6" s="1"/>
  <c r="C4" i="2"/>
  <c r="AG27" i="8"/>
  <c r="K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K5" i="2"/>
  <c r="C4" i="3" l="1"/>
  <c r="L4" i="3" s="1"/>
  <c r="L4" i="2"/>
  <c r="AY80" i="8"/>
  <c r="M81" i="8"/>
  <c r="O81" i="8" s="1"/>
  <c r="AZ81" i="8"/>
  <c r="P81" i="8"/>
  <c r="Q81" i="8" s="1"/>
  <c r="BA80" i="8"/>
  <c r="Q80" i="8"/>
  <c r="BF80" i="8"/>
  <c r="AC81" i="8"/>
  <c r="BG80" i="8"/>
  <c r="AJ81" i="8"/>
  <c r="AT80" i="6"/>
  <c r="M81" i="6"/>
  <c r="Q80" i="6"/>
  <c r="AV80" i="6"/>
  <c r="C4" i="8"/>
  <c r="U4" i="8" s="1"/>
  <c r="C4" i="6"/>
  <c r="AE81" i="8"/>
  <c r="AA82" i="8"/>
  <c r="BD82" i="8" s="1"/>
  <c r="Z83" i="8"/>
  <c r="BC83" i="8" s="1"/>
  <c r="N82" i="8"/>
  <c r="AZ82" i="8" s="1"/>
  <c r="AB82" i="8"/>
  <c r="BE82" i="8" s="1"/>
  <c r="F11" i="8"/>
  <c r="AF11" i="8" s="1"/>
  <c r="F21" i="8"/>
  <c r="AF21" i="8" s="1"/>
  <c r="F25" i="8"/>
  <c r="AF25" i="8" s="1"/>
  <c r="F33" i="8"/>
  <c r="AF33" i="8" s="1"/>
  <c r="F45" i="8"/>
  <c r="AF45" i="8" s="1"/>
  <c r="F59" i="8"/>
  <c r="AF59" i="8" s="1"/>
  <c r="F65" i="8"/>
  <c r="AF65" i="8" s="1"/>
  <c r="F71" i="8"/>
  <c r="AF71" i="8" s="1"/>
  <c r="F77" i="8"/>
  <c r="AF77" i="8" s="1"/>
  <c r="F87" i="8"/>
  <c r="F97" i="8"/>
  <c r="F103" i="8"/>
  <c r="F107" i="8"/>
  <c r="F113" i="8"/>
  <c r="F119" i="8"/>
  <c r="AG63" i="8"/>
  <c r="AG65" i="8"/>
  <c r="AG67" i="8"/>
  <c r="AG71" i="8"/>
  <c r="AG75" i="8"/>
  <c r="AG77" i="8"/>
  <c r="F5" i="8"/>
  <c r="AF5" i="8" s="1"/>
  <c r="F41" i="8"/>
  <c r="AF41" i="8" s="1"/>
  <c r="F85" i="8"/>
  <c r="AG7" i="8"/>
  <c r="AG13" i="8"/>
  <c r="AG21" i="8"/>
  <c r="AG29" i="8"/>
  <c r="AG37" i="8"/>
  <c r="AG45" i="8"/>
  <c r="AG53" i="8"/>
  <c r="AG73" i="8"/>
  <c r="F7" i="8"/>
  <c r="AF7" i="8" s="1"/>
  <c r="F31" i="8"/>
  <c r="AF31" i="8" s="1"/>
  <c r="F37" i="8"/>
  <c r="AF37" i="8" s="1"/>
  <c r="F53" i="8"/>
  <c r="AF53" i="8" s="1"/>
  <c r="F61" i="8"/>
  <c r="AF61" i="8" s="1"/>
  <c r="F67" i="8"/>
  <c r="AF67" i="8" s="1"/>
  <c r="F73" i="8"/>
  <c r="AF73" i="8" s="1"/>
  <c r="F79" i="8"/>
  <c r="AF79" i="8" s="1"/>
  <c r="F93" i="8"/>
  <c r="F101" i="8"/>
  <c r="F109" i="8"/>
  <c r="F115" i="8"/>
  <c r="AG11" i="8"/>
  <c r="AG17" i="8"/>
  <c r="AG23" i="8"/>
  <c r="AG39" i="8"/>
  <c r="AG79" i="8"/>
  <c r="F15" i="8"/>
  <c r="AF15" i="8" s="1"/>
  <c r="F23" i="8"/>
  <c r="AF23" i="8" s="1"/>
  <c r="F29" i="8"/>
  <c r="AF29" i="8" s="1"/>
  <c r="F35" i="8"/>
  <c r="AF35" i="8" s="1"/>
  <c r="F47" i="8"/>
  <c r="AF47" i="8" s="1"/>
  <c r="F57" i="8"/>
  <c r="AF57" i="8" s="1"/>
  <c r="F63" i="8"/>
  <c r="AF63" i="8" s="1"/>
  <c r="F69" i="8"/>
  <c r="AF69" i="8" s="1"/>
  <c r="F75" i="8"/>
  <c r="AF75" i="8" s="1"/>
  <c r="F83" i="8"/>
  <c r="F99" i="8"/>
  <c r="F105" i="8"/>
  <c r="F111" i="8"/>
  <c r="F117" i="8"/>
  <c r="F123" i="8"/>
  <c r="AG9" i="8"/>
  <c r="AG15" i="8"/>
  <c r="AG19" i="8"/>
  <c r="AG25" i="8"/>
  <c r="AG31" i="8"/>
  <c r="AG35" i="8"/>
  <c r="AG41" i="8"/>
  <c r="AG47" i="8"/>
  <c r="AG49" i="8"/>
  <c r="AG55" i="8"/>
  <c r="AG59" i="8"/>
  <c r="F27" i="8"/>
  <c r="AF27" i="8" s="1"/>
  <c r="G27" i="6"/>
  <c r="AG27" i="6" s="1"/>
  <c r="AG33" i="8"/>
  <c r="AG43" i="8"/>
  <c r="AG51" i="8"/>
  <c r="AG57" i="8"/>
  <c r="AG69" i="8"/>
  <c r="F9" i="8"/>
  <c r="AF9" i="8" s="1"/>
  <c r="F39" i="8"/>
  <c r="AF39" i="8" s="1"/>
  <c r="F81" i="8"/>
  <c r="AF81" i="8" s="1"/>
  <c r="F6" i="8"/>
  <c r="AF6" i="8" s="1"/>
  <c r="F8" i="8"/>
  <c r="AF8" i="8" s="1"/>
  <c r="F10" i="8"/>
  <c r="AF10" i="8" s="1"/>
  <c r="F12" i="8"/>
  <c r="AF12" i="8" s="1"/>
  <c r="F14" i="8"/>
  <c r="AF14" i="8" s="1"/>
  <c r="F16" i="8"/>
  <c r="AF16" i="8" s="1"/>
  <c r="F18" i="8"/>
  <c r="AF18" i="8" s="1"/>
  <c r="F20" i="8"/>
  <c r="AF20" i="8" s="1"/>
  <c r="F22" i="8"/>
  <c r="AF22" i="8" s="1"/>
  <c r="F24" i="8"/>
  <c r="AF24" i="8" s="1"/>
  <c r="F26" i="8"/>
  <c r="AF26" i="8" s="1"/>
  <c r="F28" i="8"/>
  <c r="AF28" i="8" s="1"/>
  <c r="F30" i="8"/>
  <c r="AF30" i="8" s="1"/>
  <c r="F32" i="8"/>
  <c r="AF32" i="8" s="1"/>
  <c r="F34" i="8"/>
  <c r="AF34" i="8" s="1"/>
  <c r="F36" i="8"/>
  <c r="AF36" i="8" s="1"/>
  <c r="F38" i="8"/>
  <c r="AF38" i="8" s="1"/>
  <c r="F40" i="8"/>
  <c r="AF40" i="8" s="1"/>
  <c r="F42" i="8"/>
  <c r="AF42" i="8" s="1"/>
  <c r="F44" i="8"/>
  <c r="AF44" i="8" s="1"/>
  <c r="F46" i="8"/>
  <c r="AF46" i="8" s="1"/>
  <c r="F48" i="8"/>
  <c r="AF48" i="8" s="1"/>
  <c r="F50" i="8"/>
  <c r="AF50" i="8" s="1"/>
  <c r="F52" i="8"/>
  <c r="AF52" i="8" s="1"/>
  <c r="F54" i="8"/>
  <c r="AF54" i="8" s="1"/>
  <c r="F56" i="8"/>
  <c r="AF56" i="8" s="1"/>
  <c r="F58" i="8"/>
  <c r="AF58" i="8" s="1"/>
  <c r="F60" i="8"/>
  <c r="AF60" i="8" s="1"/>
  <c r="F62" i="8"/>
  <c r="AF62" i="8" s="1"/>
  <c r="F64" i="8"/>
  <c r="AF64" i="8" s="1"/>
  <c r="F66" i="8"/>
  <c r="AF66" i="8" s="1"/>
  <c r="F68" i="8"/>
  <c r="AF68" i="8" s="1"/>
  <c r="F70" i="8"/>
  <c r="AF70" i="8" s="1"/>
  <c r="F72" i="8"/>
  <c r="AF72" i="8" s="1"/>
  <c r="F74" i="8"/>
  <c r="AF74" i="8" s="1"/>
  <c r="F76" i="8"/>
  <c r="AF76" i="8" s="1"/>
  <c r="F78" i="8"/>
  <c r="AF78" i="8" s="1"/>
  <c r="F80" i="8"/>
  <c r="AF80" i="8" s="1"/>
  <c r="F82" i="8"/>
  <c r="F84" i="8"/>
  <c r="F86" i="8"/>
  <c r="F88" i="8"/>
  <c r="F90" i="8"/>
  <c r="F92" i="8"/>
  <c r="F94" i="8"/>
  <c r="F96" i="8"/>
  <c r="F98" i="8"/>
  <c r="F100" i="8"/>
  <c r="F102" i="8"/>
  <c r="F104" i="8"/>
  <c r="F106" i="8"/>
  <c r="F108" i="8"/>
  <c r="F110" i="8"/>
  <c r="F112" i="8"/>
  <c r="F114" i="8"/>
  <c r="F116" i="8"/>
  <c r="F118" i="8"/>
  <c r="F120" i="8"/>
  <c r="F17" i="8"/>
  <c r="AF17" i="8" s="1"/>
  <c r="F49" i="8"/>
  <c r="AF49" i="8" s="1"/>
  <c r="F89" i="8"/>
  <c r="AG4" i="8"/>
  <c r="AG12" i="8"/>
  <c r="AG22" i="8"/>
  <c r="AG32" i="8"/>
  <c r="AG40" i="8"/>
  <c r="AG48" i="8"/>
  <c r="AG54" i="8"/>
  <c r="AG62" i="8"/>
  <c r="AG66" i="8"/>
  <c r="AG68" i="8"/>
  <c r="AG70" i="8"/>
  <c r="AG74" i="8"/>
  <c r="AG76" i="8"/>
  <c r="AG78" i="8"/>
  <c r="AG80" i="8"/>
  <c r="F19" i="8"/>
  <c r="AF19" i="8" s="1"/>
  <c r="F51" i="8"/>
  <c r="AF51" i="8" s="1"/>
  <c r="F91" i="8"/>
  <c r="AG5" i="8"/>
  <c r="AG6" i="8"/>
  <c r="AG14" i="8"/>
  <c r="AG18" i="8"/>
  <c r="AG28" i="8"/>
  <c r="AG38" i="8"/>
  <c r="AG46" i="8"/>
  <c r="AG52" i="8"/>
  <c r="AG58" i="8"/>
  <c r="AG64" i="8"/>
  <c r="AG72" i="8"/>
  <c r="F13" i="8"/>
  <c r="AF13" i="8" s="1"/>
  <c r="F43" i="8"/>
  <c r="AF43" i="8" s="1"/>
  <c r="F95" i="8"/>
  <c r="AG8" i="8"/>
  <c r="AG16" i="8"/>
  <c r="AG24" i="8"/>
  <c r="AG30" i="8"/>
  <c r="AG36" i="8"/>
  <c r="AG44" i="8"/>
  <c r="AG56" i="8"/>
  <c r="F55" i="8"/>
  <c r="AF55" i="8" s="1"/>
  <c r="AG10" i="8"/>
  <c r="AG20" i="8"/>
  <c r="AG26" i="8"/>
  <c r="AG34" i="8"/>
  <c r="AG42" i="8"/>
  <c r="AG50" i="8"/>
  <c r="AG60" i="8"/>
  <c r="F4" i="8"/>
  <c r="AF4" i="8" s="1"/>
  <c r="O81" i="6"/>
  <c r="P81" i="6"/>
  <c r="AJ84" i="6"/>
  <c r="BB84" i="6" s="1"/>
  <c r="Z84" i="6"/>
  <c r="AX84" i="6" s="1"/>
  <c r="AA82" i="6"/>
  <c r="AY82" i="6" s="1"/>
  <c r="AC82" i="6"/>
  <c r="BA82" i="6" s="1"/>
  <c r="AB82" i="6"/>
  <c r="AZ82" i="6" s="1"/>
  <c r="N82" i="6"/>
  <c r="AU82" i="6" s="1"/>
  <c r="V10" i="2"/>
  <c r="V12" i="2"/>
  <c r="V13" i="2"/>
  <c r="V18" i="2"/>
  <c r="K2" i="2"/>
  <c r="R2" i="2"/>
  <c r="X10" i="2"/>
  <c r="X11" i="2"/>
  <c r="X15" i="2"/>
  <c r="X16" i="2"/>
  <c r="X17" i="2"/>
  <c r="BF81" i="8" l="1"/>
  <c r="AC82" i="8"/>
  <c r="AG81" i="8"/>
  <c r="P82" i="8"/>
  <c r="BA81" i="8"/>
  <c r="BG81" i="8"/>
  <c r="AJ82" i="8"/>
  <c r="AY81" i="8"/>
  <c r="M82" i="8"/>
  <c r="O82" i="8" s="1"/>
  <c r="U4" i="6"/>
  <c r="AW4" i="6" s="1"/>
  <c r="AT81" i="6"/>
  <c r="M82" i="6"/>
  <c r="O82" i="6" s="1"/>
  <c r="Q81" i="6"/>
  <c r="AV81" i="6"/>
  <c r="N2" i="2"/>
  <c r="E99" i="6"/>
  <c r="D93" i="8"/>
  <c r="D93" i="6"/>
  <c r="D9" i="8"/>
  <c r="AD9" i="8" s="1"/>
  <c r="D9" i="6"/>
  <c r="AD9" i="6" s="1"/>
  <c r="C89" i="8"/>
  <c r="C89" i="6"/>
  <c r="C5" i="8"/>
  <c r="U5" i="8" s="1"/>
  <c r="C5" i="6"/>
  <c r="D114" i="8"/>
  <c r="D114" i="6"/>
  <c r="D64" i="8"/>
  <c r="AD64" i="8" s="1"/>
  <c r="D64" i="6"/>
  <c r="AD64" i="6" s="1"/>
  <c r="H63" i="8"/>
  <c r="AK63" i="8" s="1"/>
  <c r="AM63" i="8" s="1"/>
  <c r="H63" i="6"/>
  <c r="AK63" i="6" s="1"/>
  <c r="AM63" i="6" s="1"/>
  <c r="E122" i="6"/>
  <c r="E110" i="6"/>
  <c r="E98" i="6"/>
  <c r="E86" i="6"/>
  <c r="E74" i="6"/>
  <c r="AE74" i="6" s="1"/>
  <c r="E62" i="6"/>
  <c r="AE62" i="6" s="1"/>
  <c r="E50" i="6"/>
  <c r="AE50" i="6" s="1"/>
  <c r="E38" i="6"/>
  <c r="AE38" i="6" s="1"/>
  <c r="E26" i="6"/>
  <c r="AE26" i="6" s="1"/>
  <c r="E14" i="6"/>
  <c r="AE14" i="6" s="1"/>
  <c r="H4" i="8"/>
  <c r="AK4" i="8" s="1"/>
  <c r="AM4" i="8" s="1"/>
  <c r="H4" i="6"/>
  <c r="AK4" i="6" s="1"/>
  <c r="AM4" i="6" s="1"/>
  <c r="H76" i="8"/>
  <c r="AK76" i="8" s="1"/>
  <c r="AM76" i="8" s="1"/>
  <c r="H76" i="6"/>
  <c r="AK76" i="6" s="1"/>
  <c r="AM76" i="6" s="1"/>
  <c r="H69" i="8"/>
  <c r="AK69" i="8" s="1"/>
  <c r="AM69" i="8" s="1"/>
  <c r="H69" i="6"/>
  <c r="AK69" i="6" s="1"/>
  <c r="AM69" i="6" s="1"/>
  <c r="E89" i="6"/>
  <c r="E43" i="6"/>
  <c r="AE43" i="6" s="1"/>
  <c r="H5" i="8"/>
  <c r="AK5" i="8" s="1"/>
  <c r="AM5" i="8" s="1"/>
  <c r="H5" i="6"/>
  <c r="AK5" i="6" s="1"/>
  <c r="AM5" i="6" s="1"/>
  <c r="H77" i="8"/>
  <c r="AK77" i="8" s="1"/>
  <c r="AM77" i="8" s="1"/>
  <c r="H77" i="6"/>
  <c r="AK77" i="6" s="1"/>
  <c r="AM77" i="6" s="1"/>
  <c r="C118" i="8"/>
  <c r="C118" i="6"/>
  <c r="C106" i="8"/>
  <c r="C106" i="6"/>
  <c r="C94" i="8"/>
  <c r="C94" i="6"/>
  <c r="C82" i="8"/>
  <c r="C82" i="6"/>
  <c r="C70" i="8"/>
  <c r="U70" i="8" s="1"/>
  <c r="C70" i="6"/>
  <c r="C58" i="8"/>
  <c r="U58" i="8" s="1"/>
  <c r="C58" i="6"/>
  <c r="C46" i="6"/>
  <c r="C46" i="8"/>
  <c r="U46" i="8" s="1"/>
  <c r="C32" i="8"/>
  <c r="U32" i="8" s="1"/>
  <c r="C32" i="6"/>
  <c r="C20" i="8"/>
  <c r="U20" i="8" s="1"/>
  <c r="C20" i="6"/>
  <c r="C8" i="8"/>
  <c r="U8" i="8" s="1"/>
  <c r="C8" i="6"/>
  <c r="E83" i="6"/>
  <c r="H18" i="6"/>
  <c r="AK18" i="6" s="1"/>
  <c r="AM18" i="6" s="1"/>
  <c r="H18" i="8"/>
  <c r="AK18" i="8" s="1"/>
  <c r="AM18" i="8" s="1"/>
  <c r="H90" i="8"/>
  <c r="H90" i="6"/>
  <c r="H115" i="8"/>
  <c r="H115" i="6"/>
  <c r="H51" i="8"/>
  <c r="AK51" i="8" s="1"/>
  <c r="AM51" i="8" s="1"/>
  <c r="H51" i="6"/>
  <c r="AK51" i="6" s="1"/>
  <c r="AM51" i="6" s="1"/>
  <c r="E76" i="6"/>
  <c r="AE76" i="6" s="1"/>
  <c r="E16" i="6"/>
  <c r="AE16" i="6" s="1"/>
  <c r="H65" i="8"/>
  <c r="AK65" i="8" s="1"/>
  <c r="AM65" i="8" s="1"/>
  <c r="H65" i="6"/>
  <c r="AK65" i="6" s="1"/>
  <c r="AM65" i="6" s="1"/>
  <c r="E113" i="6"/>
  <c r="H22" i="8"/>
  <c r="AK22" i="8" s="1"/>
  <c r="AM22" i="8" s="1"/>
  <c r="H22" i="6"/>
  <c r="AK22" i="6" s="1"/>
  <c r="AM22" i="6" s="1"/>
  <c r="E119" i="6"/>
  <c r="H96" i="8"/>
  <c r="H96" i="6"/>
  <c r="H34" i="8"/>
  <c r="AK34" i="8" s="1"/>
  <c r="AM34" i="8" s="1"/>
  <c r="H34" i="6"/>
  <c r="AK34" i="6" s="1"/>
  <c r="AM34" i="6" s="1"/>
  <c r="D79" i="6"/>
  <c r="AD79" i="6" s="1"/>
  <c r="D79" i="8"/>
  <c r="AD79" i="8" s="1"/>
  <c r="D43" i="8"/>
  <c r="AD43" i="8" s="1"/>
  <c r="D43" i="6"/>
  <c r="AD43" i="6" s="1"/>
  <c r="D19" i="8"/>
  <c r="AD19" i="8" s="1"/>
  <c r="D19" i="6"/>
  <c r="AD19" i="6" s="1"/>
  <c r="E25" i="6"/>
  <c r="AE25" i="6" s="1"/>
  <c r="C123" i="6"/>
  <c r="C123" i="8"/>
  <c r="C99" i="6"/>
  <c r="C99" i="8"/>
  <c r="C51" i="6"/>
  <c r="C51" i="8"/>
  <c r="U51" i="8" s="1"/>
  <c r="C39" i="8"/>
  <c r="U39" i="8" s="1"/>
  <c r="C39" i="6"/>
  <c r="C27" i="8"/>
  <c r="U27" i="8" s="1"/>
  <c r="C27" i="6"/>
  <c r="C15" i="8"/>
  <c r="U15" i="8" s="1"/>
  <c r="C15" i="6"/>
  <c r="H105" i="8"/>
  <c r="H105" i="6"/>
  <c r="E59" i="6"/>
  <c r="AE59" i="6" s="1"/>
  <c r="H36" i="8"/>
  <c r="AK36" i="8" s="1"/>
  <c r="AM36" i="8" s="1"/>
  <c r="H36" i="6"/>
  <c r="AK36" i="6" s="1"/>
  <c r="H108" i="8"/>
  <c r="H108" i="6"/>
  <c r="D8" i="8"/>
  <c r="AD8" i="8" s="1"/>
  <c r="D8" i="6"/>
  <c r="AD8" i="6" s="1"/>
  <c r="E95" i="6"/>
  <c r="H13" i="8"/>
  <c r="AK13" i="8" s="1"/>
  <c r="AM13" i="8" s="1"/>
  <c r="H13" i="6"/>
  <c r="AK13" i="6" s="1"/>
  <c r="AM13" i="6" s="1"/>
  <c r="D110" i="8"/>
  <c r="D110" i="6"/>
  <c r="D84" i="6"/>
  <c r="AD84" i="6" s="1"/>
  <c r="D84" i="8"/>
  <c r="D52" i="8"/>
  <c r="AD52" i="8" s="1"/>
  <c r="D52" i="6"/>
  <c r="AD52" i="6" s="1"/>
  <c r="D14" i="8"/>
  <c r="AD14" i="8" s="1"/>
  <c r="D14" i="6"/>
  <c r="AD14" i="6" s="1"/>
  <c r="H74" i="6"/>
  <c r="AK74" i="6" s="1"/>
  <c r="AM74" i="6" s="1"/>
  <c r="H74" i="8"/>
  <c r="AK74" i="8" s="1"/>
  <c r="AM74" i="8" s="1"/>
  <c r="D86" i="8"/>
  <c r="D86" i="6"/>
  <c r="D16" i="8"/>
  <c r="AD16" i="8" s="1"/>
  <c r="D16" i="6"/>
  <c r="AD16" i="6" s="1"/>
  <c r="E93" i="6"/>
  <c r="E9" i="6"/>
  <c r="AE9" i="6" s="1"/>
  <c r="D48" i="8"/>
  <c r="AD48" i="8" s="1"/>
  <c r="D48" i="6"/>
  <c r="AD48" i="6" s="1"/>
  <c r="E100" i="6"/>
  <c r="E4" i="6"/>
  <c r="AE4" i="6" s="1"/>
  <c r="C10" i="8"/>
  <c r="U10" i="8" s="1"/>
  <c r="C10" i="6"/>
  <c r="D117" i="8"/>
  <c r="D117" i="6"/>
  <c r="D45" i="8"/>
  <c r="AD45" i="8" s="1"/>
  <c r="D45" i="6"/>
  <c r="AD45" i="6" s="1"/>
  <c r="C113" i="8"/>
  <c r="C113" i="6"/>
  <c r="C17" i="8"/>
  <c r="U17" i="8" s="1"/>
  <c r="C17" i="6"/>
  <c r="H73" i="8"/>
  <c r="AK73" i="8" s="1"/>
  <c r="AM73" i="8" s="1"/>
  <c r="H73" i="6"/>
  <c r="AK73" i="6" s="1"/>
  <c r="AM73" i="6" s="1"/>
  <c r="E23" i="6"/>
  <c r="AE23" i="6" s="1"/>
  <c r="C75" i="8"/>
  <c r="U75" i="8" s="1"/>
  <c r="C75" i="6"/>
  <c r="H75" i="8"/>
  <c r="AK75" i="8" s="1"/>
  <c r="AM75" i="8" s="1"/>
  <c r="H75" i="6"/>
  <c r="AK75" i="6" s="1"/>
  <c r="AM75" i="6" s="1"/>
  <c r="E120" i="6"/>
  <c r="E108" i="6"/>
  <c r="E96" i="6"/>
  <c r="E84" i="6"/>
  <c r="E72" i="6"/>
  <c r="AE72" i="6" s="1"/>
  <c r="E60" i="6"/>
  <c r="AE60" i="6" s="1"/>
  <c r="E48" i="6"/>
  <c r="AE48" i="6" s="1"/>
  <c r="E36" i="6"/>
  <c r="AE36" i="6" s="1"/>
  <c r="E24" i="6"/>
  <c r="AE24" i="6" s="1"/>
  <c r="E12" i="6"/>
  <c r="AE12" i="6" s="1"/>
  <c r="H16" i="8"/>
  <c r="AK16" i="8" s="1"/>
  <c r="AM16" i="8" s="1"/>
  <c r="H16" i="6"/>
  <c r="AK16" i="6" s="1"/>
  <c r="AM16" i="6" s="1"/>
  <c r="H88" i="8"/>
  <c r="H88" i="6"/>
  <c r="H117" i="8"/>
  <c r="H117" i="6"/>
  <c r="E75" i="6"/>
  <c r="AE75" i="6" s="1"/>
  <c r="E37" i="6"/>
  <c r="AE37" i="6" s="1"/>
  <c r="H17" i="8"/>
  <c r="AK17" i="8" s="1"/>
  <c r="AM17" i="8" s="1"/>
  <c r="H17" i="6"/>
  <c r="AK17" i="6" s="1"/>
  <c r="AM17" i="6" s="1"/>
  <c r="H89" i="6"/>
  <c r="H89" i="8"/>
  <c r="C116" i="8"/>
  <c r="C116" i="6"/>
  <c r="C104" i="6"/>
  <c r="C104" i="8"/>
  <c r="C92" i="8"/>
  <c r="C92" i="6"/>
  <c r="C80" i="6"/>
  <c r="C80" i="8"/>
  <c r="U80" i="8" s="1"/>
  <c r="C68" i="8"/>
  <c r="U68" i="8" s="1"/>
  <c r="C68" i="6"/>
  <c r="C56" i="8"/>
  <c r="U56" i="8" s="1"/>
  <c r="C56" i="6"/>
  <c r="C44" i="8"/>
  <c r="U44" i="8" s="1"/>
  <c r="C44" i="6"/>
  <c r="C30" i="8"/>
  <c r="U30" i="8" s="1"/>
  <c r="C30" i="6"/>
  <c r="C18" i="8"/>
  <c r="U18" i="8" s="1"/>
  <c r="C18" i="6"/>
  <c r="C6" i="8"/>
  <c r="U6" i="8" s="1"/>
  <c r="C6" i="6"/>
  <c r="E57" i="6"/>
  <c r="AE57" i="6" s="1"/>
  <c r="H30" i="8"/>
  <c r="AK30" i="8" s="1"/>
  <c r="AM30" i="8" s="1"/>
  <c r="H30" i="6"/>
  <c r="AK30" i="6" s="1"/>
  <c r="AM30" i="6" s="1"/>
  <c r="H102" i="6"/>
  <c r="H102" i="8"/>
  <c r="H44" i="8"/>
  <c r="AK44" i="8" s="1"/>
  <c r="AM44" i="8" s="1"/>
  <c r="H44" i="6"/>
  <c r="AK44" i="6" s="1"/>
  <c r="AM44" i="6" s="1"/>
  <c r="H46" i="8"/>
  <c r="AK46" i="8" s="1"/>
  <c r="AM46" i="8" s="1"/>
  <c r="H46" i="6"/>
  <c r="AK46" i="6" s="1"/>
  <c r="AM46" i="6" s="1"/>
  <c r="H118" i="8"/>
  <c r="H118" i="6"/>
  <c r="D113" i="8"/>
  <c r="D113" i="6"/>
  <c r="D101" i="8"/>
  <c r="D101" i="6"/>
  <c r="D89" i="6"/>
  <c r="D89" i="8"/>
  <c r="D77" i="8"/>
  <c r="AD77" i="8" s="1"/>
  <c r="D77" i="6"/>
  <c r="AD77" i="6" s="1"/>
  <c r="D65" i="8"/>
  <c r="AD65" i="8" s="1"/>
  <c r="D65" i="6"/>
  <c r="AD65" i="6" s="1"/>
  <c r="D53" i="6"/>
  <c r="AD53" i="6" s="1"/>
  <c r="D53" i="8"/>
  <c r="AD53" i="8" s="1"/>
  <c r="D41" i="8"/>
  <c r="AD41" i="8" s="1"/>
  <c r="D41" i="6"/>
  <c r="AD41" i="6" s="1"/>
  <c r="D29" i="8"/>
  <c r="AD29" i="8" s="1"/>
  <c r="D29" i="6"/>
  <c r="AD29" i="6" s="1"/>
  <c r="D17" i="8"/>
  <c r="AD17" i="8" s="1"/>
  <c r="D17" i="6"/>
  <c r="AD17" i="6" s="1"/>
  <c r="D5" i="8"/>
  <c r="AD5" i="8" s="1"/>
  <c r="D5" i="6"/>
  <c r="AD5" i="6" s="1"/>
  <c r="H20" i="8"/>
  <c r="AK20" i="8" s="1"/>
  <c r="AM20" i="8" s="1"/>
  <c r="H20" i="6"/>
  <c r="AK20" i="6" s="1"/>
  <c r="AM20" i="6" s="1"/>
  <c r="E97" i="6"/>
  <c r="E7" i="6"/>
  <c r="AE7" i="6" s="1"/>
  <c r="H71" i="8"/>
  <c r="AK71" i="8" s="1"/>
  <c r="AM71" i="8" s="1"/>
  <c r="H71" i="6"/>
  <c r="AK71" i="6" s="1"/>
  <c r="AM71" i="6" s="1"/>
  <c r="C121" i="8"/>
  <c r="C121" i="6"/>
  <c r="C109" i="8"/>
  <c r="C109" i="6"/>
  <c r="C97" i="8"/>
  <c r="C97" i="6"/>
  <c r="C85" i="8"/>
  <c r="C85" i="6"/>
  <c r="C73" i="8"/>
  <c r="U73" i="8" s="1"/>
  <c r="C73" i="6"/>
  <c r="C61" i="6"/>
  <c r="C61" i="8"/>
  <c r="U61" i="8" s="1"/>
  <c r="C49" i="8"/>
  <c r="U49" i="8" s="1"/>
  <c r="C49" i="6"/>
  <c r="C37" i="8"/>
  <c r="U37" i="8" s="1"/>
  <c r="C37" i="6"/>
  <c r="C25" i="8"/>
  <c r="U25" i="8" s="1"/>
  <c r="C25" i="6"/>
  <c r="C13" i="8"/>
  <c r="U13" i="8" s="1"/>
  <c r="C13" i="6"/>
  <c r="D60" i="8"/>
  <c r="AD60" i="8" s="1"/>
  <c r="D60" i="6"/>
  <c r="AD60" i="6" s="1"/>
  <c r="E115" i="6"/>
  <c r="E45" i="6"/>
  <c r="AE45" i="6" s="1"/>
  <c r="H48" i="8"/>
  <c r="AK48" i="8" s="1"/>
  <c r="AM48" i="8" s="1"/>
  <c r="H48" i="6"/>
  <c r="AK48" i="6" s="1"/>
  <c r="AM48" i="6" s="1"/>
  <c r="H120" i="8"/>
  <c r="H120" i="6"/>
  <c r="H31" i="8"/>
  <c r="AK31" i="8" s="1"/>
  <c r="AM31" i="8" s="1"/>
  <c r="H31" i="6"/>
  <c r="AK31" i="6" s="1"/>
  <c r="AM31" i="6" s="1"/>
  <c r="E79" i="6"/>
  <c r="AE79" i="6" s="1"/>
  <c r="H25" i="8"/>
  <c r="AK25" i="8" s="1"/>
  <c r="AM25" i="8" s="1"/>
  <c r="H25" i="6"/>
  <c r="AK25" i="6" s="1"/>
  <c r="AM25" i="6" s="1"/>
  <c r="H97" i="8"/>
  <c r="H97" i="6"/>
  <c r="D106" i="8"/>
  <c r="D106" i="6"/>
  <c r="D80" i="8"/>
  <c r="AD80" i="8" s="1"/>
  <c r="D80" i="6"/>
  <c r="AD80" i="6" s="1"/>
  <c r="D46" i="6"/>
  <c r="AD46" i="6" s="1"/>
  <c r="D46" i="8"/>
  <c r="AD46" i="8" s="1"/>
  <c r="H7" i="8"/>
  <c r="AK7" i="8" s="1"/>
  <c r="AM7" i="8" s="1"/>
  <c r="H7" i="6"/>
  <c r="AK7" i="6" s="1"/>
  <c r="AM7" i="6" s="1"/>
  <c r="H14" i="8"/>
  <c r="AK14" i="8" s="1"/>
  <c r="AM14" i="8" s="1"/>
  <c r="H14" i="6"/>
  <c r="AK14" i="6" s="1"/>
  <c r="AM14" i="6" s="1"/>
  <c r="H86" i="8"/>
  <c r="H86" i="6"/>
  <c r="D108" i="8"/>
  <c r="D108" i="6"/>
  <c r="D82" i="8"/>
  <c r="AD82" i="8" s="1"/>
  <c r="D82" i="6"/>
  <c r="AD82" i="6" s="1"/>
  <c r="D50" i="8"/>
  <c r="AD50" i="8" s="1"/>
  <c r="D50" i="6"/>
  <c r="AD50" i="6" s="1"/>
  <c r="D6" i="8"/>
  <c r="AD6" i="8" s="1"/>
  <c r="D6" i="6"/>
  <c r="AD6" i="6" s="1"/>
  <c r="E73" i="6"/>
  <c r="AE73" i="6" s="1"/>
  <c r="D30" i="8"/>
  <c r="AD30" i="8" s="1"/>
  <c r="D30" i="6"/>
  <c r="AD30" i="6" s="1"/>
  <c r="H123" i="6"/>
  <c r="H123" i="8"/>
  <c r="E64" i="6"/>
  <c r="AE64" i="6" s="1"/>
  <c r="E28" i="6"/>
  <c r="AE28" i="6" s="1"/>
  <c r="H45" i="8"/>
  <c r="AK45" i="8" s="1"/>
  <c r="AM45" i="8" s="1"/>
  <c r="H45" i="6"/>
  <c r="AK45" i="6" s="1"/>
  <c r="AM45" i="6" s="1"/>
  <c r="C120" i="8"/>
  <c r="C120" i="6"/>
  <c r="C84" i="6"/>
  <c r="C84" i="8"/>
  <c r="H6" i="6"/>
  <c r="AK6" i="6" s="1"/>
  <c r="AM6" i="6" s="1"/>
  <c r="H6" i="8"/>
  <c r="AK6" i="8" s="1"/>
  <c r="AM6" i="8" s="1"/>
  <c r="H94" i="6"/>
  <c r="H94" i="8"/>
  <c r="D57" i="8"/>
  <c r="AD57" i="8" s="1"/>
  <c r="D57" i="6"/>
  <c r="AD57" i="6" s="1"/>
  <c r="H47" i="8"/>
  <c r="AK47" i="8" s="1"/>
  <c r="AM47" i="8" s="1"/>
  <c r="H47" i="6"/>
  <c r="AK47" i="6" s="1"/>
  <c r="AM47" i="6" s="1"/>
  <c r="C65" i="8"/>
  <c r="U65" i="8" s="1"/>
  <c r="C65" i="6"/>
  <c r="H24" i="8"/>
  <c r="AK24" i="8" s="1"/>
  <c r="AM24" i="8" s="1"/>
  <c r="H24" i="6"/>
  <c r="AK24" i="6" s="1"/>
  <c r="AM24" i="6" s="1"/>
  <c r="H62" i="8"/>
  <c r="AK62" i="8" s="1"/>
  <c r="AM62" i="8" s="1"/>
  <c r="H62" i="6"/>
  <c r="AK62" i="6" s="1"/>
  <c r="AM62" i="6" s="1"/>
  <c r="D91" i="6"/>
  <c r="D91" i="8"/>
  <c r="E107" i="6"/>
  <c r="H85" i="8"/>
  <c r="H85" i="6"/>
  <c r="V15" i="2"/>
  <c r="H15" i="8"/>
  <c r="AK15" i="8" s="1"/>
  <c r="AM15" i="8" s="1"/>
  <c r="H15" i="6"/>
  <c r="AK15" i="6" s="1"/>
  <c r="AM15" i="6" s="1"/>
  <c r="H87" i="6"/>
  <c r="H87" i="8"/>
  <c r="E118" i="6"/>
  <c r="E106" i="6"/>
  <c r="E94" i="6"/>
  <c r="E82" i="6"/>
  <c r="AE82" i="6" s="1"/>
  <c r="E70" i="6"/>
  <c r="AE70" i="6" s="1"/>
  <c r="E58" i="6"/>
  <c r="AE58" i="6" s="1"/>
  <c r="E46" i="6"/>
  <c r="AE46" i="6" s="1"/>
  <c r="E34" i="6"/>
  <c r="AE34" i="6" s="1"/>
  <c r="E22" i="6"/>
  <c r="AE22" i="6" s="1"/>
  <c r="E10" i="6"/>
  <c r="AE10" i="6" s="1"/>
  <c r="H28" i="8"/>
  <c r="AK28" i="8" s="1"/>
  <c r="AM28" i="8" s="1"/>
  <c r="H28" i="6"/>
  <c r="AK28" i="6" s="1"/>
  <c r="AM28" i="6" s="1"/>
  <c r="H100" i="8"/>
  <c r="H100" i="6"/>
  <c r="E117" i="6"/>
  <c r="E69" i="6"/>
  <c r="AE69" i="6" s="1"/>
  <c r="E29" i="6"/>
  <c r="AE29" i="6" s="1"/>
  <c r="H29" i="6"/>
  <c r="AK29" i="6" s="1"/>
  <c r="AM29" i="6" s="1"/>
  <c r="H29" i="8"/>
  <c r="AK29" i="8" s="1"/>
  <c r="AM29" i="8" s="1"/>
  <c r="H101" i="8"/>
  <c r="H101" i="6"/>
  <c r="C114" i="8"/>
  <c r="C114" i="6"/>
  <c r="C102" i="8"/>
  <c r="C102" i="6"/>
  <c r="C90" i="8"/>
  <c r="C90" i="6"/>
  <c r="C78" i="8"/>
  <c r="U78" i="8" s="1"/>
  <c r="C78" i="6"/>
  <c r="C66" i="6"/>
  <c r="C66" i="8"/>
  <c r="U66" i="8" s="1"/>
  <c r="C54" i="8"/>
  <c r="U54" i="8" s="1"/>
  <c r="C54" i="6"/>
  <c r="C42" i="8"/>
  <c r="U42" i="8" s="1"/>
  <c r="C42" i="6"/>
  <c r="C28" i="8"/>
  <c r="U28" i="8" s="1"/>
  <c r="C28" i="6"/>
  <c r="C16" i="6"/>
  <c r="C16" i="8"/>
  <c r="U16" i="8" s="1"/>
  <c r="H79" i="8"/>
  <c r="AK79" i="8" s="1"/>
  <c r="AM79" i="8" s="1"/>
  <c r="H79" i="6"/>
  <c r="AK79" i="6" s="1"/>
  <c r="AM79" i="6" s="1"/>
  <c r="E35" i="6"/>
  <c r="AE35" i="6" s="1"/>
  <c r="H42" i="8"/>
  <c r="AK42" i="8" s="1"/>
  <c r="AM42" i="8" s="1"/>
  <c r="H42" i="6"/>
  <c r="AK42" i="6" s="1"/>
  <c r="AM42" i="6" s="1"/>
  <c r="H114" i="8"/>
  <c r="H114" i="6"/>
  <c r="H92" i="8"/>
  <c r="H92" i="6"/>
  <c r="H58" i="6"/>
  <c r="AK58" i="6" s="1"/>
  <c r="AM58" i="6" s="1"/>
  <c r="H58" i="8"/>
  <c r="AK58" i="8" s="1"/>
  <c r="AM58" i="8" s="1"/>
  <c r="D123" i="6"/>
  <c r="D123" i="8"/>
  <c r="D111" i="6"/>
  <c r="D111" i="8"/>
  <c r="D99" i="6"/>
  <c r="D99" i="8"/>
  <c r="D87" i="8"/>
  <c r="D87" i="6"/>
  <c r="D75" i="6"/>
  <c r="AD75" i="6" s="1"/>
  <c r="D75" i="8"/>
  <c r="AD75" i="8" s="1"/>
  <c r="D63" i="6"/>
  <c r="AD63" i="6" s="1"/>
  <c r="D63" i="8"/>
  <c r="AD63" i="8" s="1"/>
  <c r="D51" i="6"/>
  <c r="AD51" i="6" s="1"/>
  <c r="D51" i="8"/>
  <c r="AD51" i="8" s="1"/>
  <c r="D39" i="8"/>
  <c r="AD39" i="8" s="1"/>
  <c r="D39" i="6"/>
  <c r="AD39" i="6" s="1"/>
  <c r="D27" i="8"/>
  <c r="AD27" i="8" s="1"/>
  <c r="D27" i="6"/>
  <c r="AD27" i="6" s="1"/>
  <c r="D15" i="8"/>
  <c r="AD15" i="8" s="1"/>
  <c r="D15" i="6"/>
  <c r="AD15" i="6" s="1"/>
  <c r="D120" i="8"/>
  <c r="D120" i="6"/>
  <c r="H80" i="8"/>
  <c r="AK80" i="8" s="1"/>
  <c r="AM80" i="8" s="1"/>
  <c r="H80" i="6"/>
  <c r="AK80" i="6" s="1"/>
  <c r="AM80" i="6" s="1"/>
  <c r="E81" i="6"/>
  <c r="AE81" i="6" s="1"/>
  <c r="H11" i="8"/>
  <c r="AK11" i="8" s="1"/>
  <c r="AM11" i="8" s="1"/>
  <c r="H11" i="6"/>
  <c r="AK11" i="6" s="1"/>
  <c r="AM11" i="6" s="1"/>
  <c r="H83" i="8"/>
  <c r="H83" i="6"/>
  <c r="AK83" i="6" s="1"/>
  <c r="AM83" i="6" s="1"/>
  <c r="C119" i="8"/>
  <c r="C119" i="6"/>
  <c r="C107" i="6"/>
  <c r="C107" i="8"/>
  <c r="C95" i="8"/>
  <c r="C95" i="6"/>
  <c r="C83" i="8"/>
  <c r="C83" i="6"/>
  <c r="C71" i="8"/>
  <c r="U71" i="8" s="1"/>
  <c r="C71" i="6"/>
  <c r="C59" i="8"/>
  <c r="U59" i="8" s="1"/>
  <c r="C59" i="6"/>
  <c r="C47" i="8"/>
  <c r="U47" i="8" s="1"/>
  <c r="C47" i="6"/>
  <c r="C35" i="8"/>
  <c r="U35" i="8" s="1"/>
  <c r="C35" i="6"/>
  <c r="C23" i="8"/>
  <c r="U23" i="8" s="1"/>
  <c r="C23" i="6"/>
  <c r="C11" i="8"/>
  <c r="U11" i="8" s="1"/>
  <c r="C11" i="6"/>
  <c r="D34" i="8"/>
  <c r="AD34" i="8" s="1"/>
  <c r="D34" i="6"/>
  <c r="AD34" i="6" s="1"/>
  <c r="E101" i="6"/>
  <c r="E31" i="6"/>
  <c r="AE31" i="6" s="1"/>
  <c r="H60" i="8"/>
  <c r="AK60" i="8" s="1"/>
  <c r="AM60" i="8" s="1"/>
  <c r="H60" i="6"/>
  <c r="AK60" i="6" s="1"/>
  <c r="AM60" i="6" s="1"/>
  <c r="D116" i="8"/>
  <c r="D116" i="6"/>
  <c r="H33" i="8"/>
  <c r="AK33" i="8" s="1"/>
  <c r="AM33" i="8" s="1"/>
  <c r="H33" i="6"/>
  <c r="AK33" i="6" s="1"/>
  <c r="AM33" i="6" s="1"/>
  <c r="E65" i="6"/>
  <c r="AE65" i="6" s="1"/>
  <c r="H37" i="8"/>
  <c r="AK37" i="8" s="1"/>
  <c r="AM37" i="8" s="1"/>
  <c r="H37" i="6"/>
  <c r="AK37" i="6" s="1"/>
  <c r="AM37" i="6" s="1"/>
  <c r="H109" i="8"/>
  <c r="H109" i="6"/>
  <c r="D102" i="8"/>
  <c r="D102" i="6"/>
  <c r="D76" i="8"/>
  <c r="AD76" i="8" s="1"/>
  <c r="D76" i="6"/>
  <c r="AD76" i="6" s="1"/>
  <c r="D42" i="8"/>
  <c r="AD42" i="8" s="1"/>
  <c r="D42" i="6"/>
  <c r="AD42" i="6" s="1"/>
  <c r="H32" i="8"/>
  <c r="AK32" i="8" s="1"/>
  <c r="AM32" i="8" s="1"/>
  <c r="H32" i="6"/>
  <c r="AK32" i="6" s="1"/>
  <c r="AM32" i="6" s="1"/>
  <c r="H26" i="6"/>
  <c r="AK26" i="6" s="1"/>
  <c r="AM26" i="6" s="1"/>
  <c r="H26" i="8"/>
  <c r="AK26" i="8" s="1"/>
  <c r="AM26" i="8" s="1"/>
  <c r="H98" i="8"/>
  <c r="H98" i="6"/>
  <c r="D104" i="6"/>
  <c r="D104" i="8"/>
  <c r="D78" i="8"/>
  <c r="AD78" i="8" s="1"/>
  <c r="D78" i="6"/>
  <c r="AD78" i="6" s="1"/>
  <c r="D44" i="8"/>
  <c r="AD44" i="8" s="1"/>
  <c r="D44" i="6"/>
  <c r="AD44" i="6" s="1"/>
  <c r="H19" i="8"/>
  <c r="AK19" i="8" s="1"/>
  <c r="AM19" i="8" s="1"/>
  <c r="H19" i="6"/>
  <c r="AK19" i="6" s="1"/>
  <c r="AM19" i="6" s="1"/>
  <c r="E63" i="6"/>
  <c r="AE63" i="6" s="1"/>
  <c r="D18" i="8"/>
  <c r="AD18" i="8" s="1"/>
  <c r="D18" i="6"/>
  <c r="AD18" i="6" s="1"/>
  <c r="C34" i="8"/>
  <c r="U34" i="8" s="1"/>
  <c r="C34" i="6"/>
  <c r="D69" i="8"/>
  <c r="AD69" i="8" s="1"/>
  <c r="D69" i="6"/>
  <c r="AD69" i="6" s="1"/>
  <c r="E41" i="6"/>
  <c r="AE41" i="6" s="1"/>
  <c r="C53" i="8"/>
  <c r="U53" i="8" s="1"/>
  <c r="C53" i="6"/>
  <c r="D22" i="8"/>
  <c r="AD22" i="8" s="1"/>
  <c r="D22" i="6"/>
  <c r="AD22" i="6" s="1"/>
  <c r="E105" i="6"/>
  <c r="D68" i="6"/>
  <c r="AD68" i="6" s="1"/>
  <c r="D68" i="8"/>
  <c r="AD68" i="8" s="1"/>
  <c r="D115" i="8"/>
  <c r="D115" i="6"/>
  <c r="D55" i="8"/>
  <c r="AD55" i="8" s="1"/>
  <c r="D55" i="6"/>
  <c r="AD55" i="6" s="1"/>
  <c r="D7" i="8"/>
  <c r="AD7" i="8" s="1"/>
  <c r="D7" i="6"/>
  <c r="AD7" i="6" s="1"/>
  <c r="H59" i="8"/>
  <c r="AK59" i="8" s="1"/>
  <c r="AM59" i="8" s="1"/>
  <c r="H59" i="6"/>
  <c r="AK59" i="6" s="1"/>
  <c r="AM59" i="6" s="1"/>
  <c r="C63" i="8"/>
  <c r="U63" i="8" s="1"/>
  <c r="C63" i="6"/>
  <c r="E27" i="6"/>
  <c r="AE27" i="6" s="1"/>
  <c r="L2" i="2"/>
  <c r="Q2" i="2"/>
  <c r="H27" i="8"/>
  <c r="AK27" i="8" s="1"/>
  <c r="AM27" i="8" s="1"/>
  <c r="H27" i="6"/>
  <c r="AK27" i="6" s="1"/>
  <c r="AM27" i="6" s="1"/>
  <c r="H99" i="8"/>
  <c r="H99" i="6"/>
  <c r="E116" i="6"/>
  <c r="E104" i="6"/>
  <c r="E92" i="6"/>
  <c r="E80" i="6"/>
  <c r="AE80" i="6" s="1"/>
  <c r="E68" i="6"/>
  <c r="AE68" i="6" s="1"/>
  <c r="E56" i="6"/>
  <c r="AE56" i="6" s="1"/>
  <c r="E44" i="6"/>
  <c r="AE44" i="6" s="1"/>
  <c r="E32" i="6"/>
  <c r="AE32" i="6" s="1"/>
  <c r="E20" i="6"/>
  <c r="AE20" i="6" s="1"/>
  <c r="E8" i="6"/>
  <c r="AE8" i="6" s="1"/>
  <c r="H40" i="8"/>
  <c r="AK40" i="8" s="1"/>
  <c r="AM40" i="8" s="1"/>
  <c r="H40" i="6"/>
  <c r="AK40" i="6" s="1"/>
  <c r="AM40" i="6" s="1"/>
  <c r="S4" i="6"/>
  <c r="W4" i="6" s="1"/>
  <c r="R4" i="6"/>
  <c r="T4" i="6" s="1"/>
  <c r="E111" i="6"/>
  <c r="E61" i="6"/>
  <c r="AE61" i="6" s="1"/>
  <c r="E19" i="6"/>
  <c r="AE19" i="6" s="1"/>
  <c r="H41" i="6"/>
  <c r="AK41" i="6" s="1"/>
  <c r="AM41" i="6" s="1"/>
  <c r="H41" i="8"/>
  <c r="AK41" i="8" s="1"/>
  <c r="AM41" i="8" s="1"/>
  <c r="D4" i="8"/>
  <c r="AD4" i="8" s="1"/>
  <c r="D4" i="6"/>
  <c r="AD4" i="6" s="1"/>
  <c r="C112" i="8"/>
  <c r="C112" i="6"/>
  <c r="C100" i="8"/>
  <c r="C100" i="6"/>
  <c r="C88" i="8"/>
  <c r="C88" i="6"/>
  <c r="C76" i="8"/>
  <c r="U76" i="8" s="1"/>
  <c r="C76" i="6"/>
  <c r="C64" i="8"/>
  <c r="U64" i="8" s="1"/>
  <c r="C64" i="6"/>
  <c r="C52" i="8"/>
  <c r="U52" i="8" s="1"/>
  <c r="C52" i="6"/>
  <c r="C40" i="8"/>
  <c r="U40" i="8" s="1"/>
  <c r="C40" i="6"/>
  <c r="C26" i="8"/>
  <c r="U26" i="8" s="1"/>
  <c r="C26" i="6"/>
  <c r="C14" i="8"/>
  <c r="U14" i="8" s="1"/>
  <c r="C14" i="6"/>
  <c r="H8" i="8"/>
  <c r="AK8" i="8" s="1"/>
  <c r="AM8" i="8" s="1"/>
  <c r="H8" i="6"/>
  <c r="AK8" i="6" s="1"/>
  <c r="AM8" i="6" s="1"/>
  <c r="E15" i="6"/>
  <c r="AE15" i="6" s="1"/>
  <c r="H54" i="8"/>
  <c r="AK54" i="8" s="1"/>
  <c r="AM54" i="8" s="1"/>
  <c r="H54" i="6"/>
  <c r="AK54" i="6" s="1"/>
  <c r="AM54" i="6" s="1"/>
  <c r="H67" i="8"/>
  <c r="AK67" i="8" s="1"/>
  <c r="AM67" i="8" s="1"/>
  <c r="H67" i="6"/>
  <c r="AK67" i="6" s="1"/>
  <c r="AM67" i="6" s="1"/>
  <c r="E87" i="6"/>
  <c r="E88" i="6"/>
  <c r="E52" i="6"/>
  <c r="AE52" i="6" s="1"/>
  <c r="H64" i="8"/>
  <c r="AK64" i="8" s="1"/>
  <c r="AM64" i="8" s="1"/>
  <c r="H64" i="6"/>
  <c r="AK64" i="6" s="1"/>
  <c r="AM64" i="6" s="1"/>
  <c r="E47" i="6"/>
  <c r="AE47" i="6" s="1"/>
  <c r="C108" i="8"/>
  <c r="C108" i="6"/>
  <c r="C60" i="8"/>
  <c r="U60" i="8" s="1"/>
  <c r="C60" i="6"/>
  <c r="H78" i="8"/>
  <c r="AK78" i="8" s="1"/>
  <c r="AM78" i="8" s="1"/>
  <c r="H78" i="6"/>
  <c r="AK78" i="6" s="1"/>
  <c r="AM78" i="6" s="1"/>
  <c r="D33" i="6"/>
  <c r="AD33" i="6" s="1"/>
  <c r="D33" i="8"/>
  <c r="AD33" i="8" s="1"/>
  <c r="E109" i="6"/>
  <c r="D103" i="8"/>
  <c r="D103" i="6"/>
  <c r="D31" i="8"/>
  <c r="AD31" i="8" s="1"/>
  <c r="D31" i="6"/>
  <c r="AD31" i="6" s="1"/>
  <c r="C111" i="6"/>
  <c r="C111" i="8"/>
  <c r="D112" i="8"/>
  <c r="D112" i="6"/>
  <c r="H70" i="6"/>
  <c r="AK70" i="6" s="1"/>
  <c r="AM70" i="6" s="1"/>
  <c r="H70" i="8"/>
  <c r="AK70" i="8" s="1"/>
  <c r="AM70" i="8" s="1"/>
  <c r="D121" i="8"/>
  <c r="D121" i="6"/>
  <c r="D109" i="6"/>
  <c r="D109" i="8"/>
  <c r="D97" i="8"/>
  <c r="D97" i="6"/>
  <c r="D85" i="8"/>
  <c r="D85" i="6"/>
  <c r="D73" i="8"/>
  <c r="AD73" i="8" s="1"/>
  <c r="D73" i="6"/>
  <c r="AD73" i="6" s="1"/>
  <c r="D61" i="8"/>
  <c r="AD61" i="8" s="1"/>
  <c r="D61" i="6"/>
  <c r="AD61" i="6" s="1"/>
  <c r="D49" i="8"/>
  <c r="AD49" i="8" s="1"/>
  <c r="D49" i="6"/>
  <c r="AD49" i="6" s="1"/>
  <c r="D37" i="8"/>
  <c r="AD37" i="8" s="1"/>
  <c r="D37" i="6"/>
  <c r="AD37" i="6" s="1"/>
  <c r="D25" i="8"/>
  <c r="AD25" i="8" s="1"/>
  <c r="D25" i="6"/>
  <c r="AD25" i="6" s="1"/>
  <c r="D13" i="8"/>
  <c r="AD13" i="8" s="1"/>
  <c r="D13" i="6"/>
  <c r="AD13" i="6" s="1"/>
  <c r="D58" i="8"/>
  <c r="AD58" i="8" s="1"/>
  <c r="D58" i="6"/>
  <c r="AD58" i="6" s="1"/>
  <c r="H9" i="8"/>
  <c r="AK9" i="8" s="1"/>
  <c r="AM9" i="8" s="1"/>
  <c r="H9" i="6"/>
  <c r="AK9" i="6" s="1"/>
  <c r="AM9" i="6" s="1"/>
  <c r="E67" i="6"/>
  <c r="AE67" i="6" s="1"/>
  <c r="H23" i="8"/>
  <c r="AK23" i="8" s="1"/>
  <c r="AM23" i="8" s="1"/>
  <c r="H23" i="6"/>
  <c r="AK23" i="6" s="1"/>
  <c r="AM23" i="6" s="1"/>
  <c r="H95" i="8"/>
  <c r="H95" i="6"/>
  <c r="C117" i="8"/>
  <c r="C117" i="6"/>
  <c r="C105" i="8"/>
  <c r="C105" i="6"/>
  <c r="C93" i="8"/>
  <c r="C93" i="6"/>
  <c r="C81" i="8"/>
  <c r="C81" i="6"/>
  <c r="C69" i="8"/>
  <c r="U69" i="8" s="1"/>
  <c r="C69" i="6"/>
  <c r="C57" i="8"/>
  <c r="U57" i="8" s="1"/>
  <c r="C57" i="6"/>
  <c r="C45" i="8"/>
  <c r="U45" i="8" s="1"/>
  <c r="C45" i="6"/>
  <c r="C33" i="8"/>
  <c r="U33" i="8" s="1"/>
  <c r="C33" i="6"/>
  <c r="C21" i="8"/>
  <c r="U21" i="8" s="1"/>
  <c r="C21" i="6"/>
  <c r="C9" i="6"/>
  <c r="C9" i="8"/>
  <c r="U9" i="8" s="1"/>
  <c r="D12" i="8"/>
  <c r="AD12" i="8" s="1"/>
  <c r="D12" i="6"/>
  <c r="AD12" i="6" s="1"/>
  <c r="E91" i="6"/>
  <c r="E13" i="6"/>
  <c r="AE13" i="6" s="1"/>
  <c r="H72" i="8"/>
  <c r="AK72" i="8" s="1"/>
  <c r="AM72" i="8" s="1"/>
  <c r="H72" i="6"/>
  <c r="AK72" i="6" s="1"/>
  <c r="AM72" i="6" s="1"/>
  <c r="D62" i="8"/>
  <c r="AD62" i="8" s="1"/>
  <c r="D62" i="6"/>
  <c r="AD62" i="6" s="1"/>
  <c r="H93" i="8"/>
  <c r="H93" i="6"/>
  <c r="E49" i="6"/>
  <c r="AE49" i="6" s="1"/>
  <c r="H49" i="8"/>
  <c r="AK49" i="8" s="1"/>
  <c r="AM49" i="8" s="1"/>
  <c r="H49" i="6"/>
  <c r="AK49" i="6" s="1"/>
  <c r="AM49" i="6" s="1"/>
  <c r="H121" i="6"/>
  <c r="H121" i="8"/>
  <c r="D98" i="8"/>
  <c r="D98" i="6"/>
  <c r="D72" i="8"/>
  <c r="AD72" i="8" s="1"/>
  <c r="D72" i="6"/>
  <c r="AD72" i="6" s="1"/>
  <c r="D36" i="8"/>
  <c r="AD36" i="8" s="1"/>
  <c r="D36" i="6"/>
  <c r="AD36" i="6" s="1"/>
  <c r="H56" i="8"/>
  <c r="AK56" i="8" s="1"/>
  <c r="AM56" i="8" s="1"/>
  <c r="H56" i="6"/>
  <c r="AK56" i="6" s="1"/>
  <c r="AM56" i="6" s="1"/>
  <c r="H38" i="8"/>
  <c r="AK38" i="8" s="1"/>
  <c r="AM38" i="8" s="1"/>
  <c r="H38" i="6"/>
  <c r="AK38" i="6" s="1"/>
  <c r="AM38" i="6" s="1"/>
  <c r="H110" i="8"/>
  <c r="H110" i="6"/>
  <c r="D100" i="8"/>
  <c r="D100" i="6"/>
  <c r="D74" i="8"/>
  <c r="AD74" i="8" s="1"/>
  <c r="D74" i="6"/>
  <c r="AD74" i="6" s="1"/>
  <c r="D38" i="8"/>
  <c r="AD38" i="8" s="1"/>
  <c r="D38" i="6"/>
  <c r="AD38" i="6" s="1"/>
  <c r="H57" i="8"/>
  <c r="AK57" i="8" s="1"/>
  <c r="AM57" i="8" s="1"/>
  <c r="H57" i="6"/>
  <c r="AK57" i="6" s="1"/>
  <c r="AM57" i="6" s="1"/>
  <c r="E51" i="6"/>
  <c r="AE51" i="6" s="1"/>
  <c r="S4" i="8"/>
  <c r="W4" i="8" s="1"/>
  <c r="R4" i="8"/>
  <c r="T4" i="8" s="1"/>
  <c r="M2" i="2"/>
  <c r="C22" i="8"/>
  <c r="U22" i="8" s="1"/>
  <c r="C22" i="6"/>
  <c r="D105" i="8"/>
  <c r="D105" i="6"/>
  <c r="D21" i="8"/>
  <c r="AD21" i="8" s="1"/>
  <c r="D21" i="6"/>
  <c r="AD21" i="6" s="1"/>
  <c r="H119" i="8"/>
  <c r="H119" i="6"/>
  <c r="C77" i="8"/>
  <c r="U77" i="8" s="1"/>
  <c r="C77" i="6"/>
  <c r="C29" i="8"/>
  <c r="U29" i="8" s="1"/>
  <c r="C29" i="6"/>
  <c r="H21" i="8"/>
  <c r="AK21" i="8" s="1"/>
  <c r="AM21" i="8" s="1"/>
  <c r="H21" i="6"/>
  <c r="AK21" i="6" s="1"/>
  <c r="AM21" i="6" s="1"/>
  <c r="E17" i="6"/>
  <c r="AE17" i="6" s="1"/>
  <c r="D56" i="8"/>
  <c r="AD56" i="8" s="1"/>
  <c r="D56" i="6"/>
  <c r="AD56" i="6" s="1"/>
  <c r="E85" i="6"/>
  <c r="H112" i="8"/>
  <c r="H112" i="6"/>
  <c r="D24" i="8"/>
  <c r="AD24" i="8" s="1"/>
  <c r="D24" i="6"/>
  <c r="AD24" i="6" s="1"/>
  <c r="H106" i="8"/>
  <c r="H106" i="6"/>
  <c r="D67" i="8"/>
  <c r="AD67" i="8" s="1"/>
  <c r="D67" i="6"/>
  <c r="AD67" i="6" s="1"/>
  <c r="H43" i="8"/>
  <c r="AK43" i="8" s="1"/>
  <c r="AM43" i="8" s="1"/>
  <c r="H43" i="6"/>
  <c r="AK43" i="6" s="1"/>
  <c r="AM43" i="6" s="1"/>
  <c r="C87" i="8"/>
  <c r="C87" i="6"/>
  <c r="D54" i="8"/>
  <c r="AD54" i="8" s="1"/>
  <c r="D54" i="6"/>
  <c r="AD54" i="6" s="1"/>
  <c r="H39" i="8"/>
  <c r="AK39" i="8" s="1"/>
  <c r="AM39" i="8" s="1"/>
  <c r="H39" i="6"/>
  <c r="AK39" i="6" s="1"/>
  <c r="AM39" i="6" s="1"/>
  <c r="H111" i="8"/>
  <c r="H111" i="6"/>
  <c r="E114" i="6"/>
  <c r="E102" i="6"/>
  <c r="E90" i="6"/>
  <c r="E78" i="6"/>
  <c r="AE78" i="6" s="1"/>
  <c r="E66" i="6"/>
  <c r="AE66" i="6" s="1"/>
  <c r="E54" i="6"/>
  <c r="AE54" i="6" s="1"/>
  <c r="E42" i="6"/>
  <c r="AE42" i="6" s="1"/>
  <c r="E30" i="6"/>
  <c r="AE30" i="6" s="1"/>
  <c r="E18" i="6"/>
  <c r="AE18" i="6" s="1"/>
  <c r="E6" i="6"/>
  <c r="AE6" i="6" s="1"/>
  <c r="H52" i="8"/>
  <c r="AK52" i="8" s="1"/>
  <c r="AM52" i="8" s="1"/>
  <c r="H52" i="6"/>
  <c r="AK52" i="6" s="1"/>
  <c r="AM52" i="6" s="1"/>
  <c r="H68" i="8"/>
  <c r="AK68" i="8" s="1"/>
  <c r="AM68" i="8" s="1"/>
  <c r="H68" i="6"/>
  <c r="AK68" i="6" s="1"/>
  <c r="AM68" i="6" s="1"/>
  <c r="E103" i="6"/>
  <c r="E55" i="6"/>
  <c r="AE55" i="6" s="1"/>
  <c r="E11" i="6"/>
  <c r="AE11" i="6" s="1"/>
  <c r="H53" i="8"/>
  <c r="AK53" i="8" s="1"/>
  <c r="AM53" i="8" s="1"/>
  <c r="H53" i="6"/>
  <c r="AK53" i="6" s="1"/>
  <c r="AM53" i="6" s="1"/>
  <c r="C122" i="8"/>
  <c r="C122" i="6"/>
  <c r="C110" i="8"/>
  <c r="C110" i="6"/>
  <c r="C98" i="8"/>
  <c r="C98" i="6"/>
  <c r="C86" i="8"/>
  <c r="C86" i="6"/>
  <c r="C74" i="8"/>
  <c r="U74" i="8" s="1"/>
  <c r="C74" i="6"/>
  <c r="C62" i="6"/>
  <c r="C62" i="8"/>
  <c r="U62" i="8" s="1"/>
  <c r="C50" i="8"/>
  <c r="U50" i="8" s="1"/>
  <c r="C50" i="6"/>
  <c r="C38" i="8"/>
  <c r="U38" i="8" s="1"/>
  <c r="C38" i="6"/>
  <c r="C24" i="8"/>
  <c r="U24" i="8" s="1"/>
  <c r="C24" i="6"/>
  <c r="C12" i="8"/>
  <c r="U12" i="8" s="1"/>
  <c r="C12" i="6"/>
  <c r="H116" i="6"/>
  <c r="H116" i="8"/>
  <c r="H66" i="8"/>
  <c r="AK66" i="8" s="1"/>
  <c r="AM66" i="8" s="1"/>
  <c r="H66" i="6"/>
  <c r="AK66" i="6" s="1"/>
  <c r="AM66" i="6" s="1"/>
  <c r="H91" i="8"/>
  <c r="H91" i="6"/>
  <c r="E21" i="6"/>
  <c r="AE21" i="6" s="1"/>
  <c r="E112" i="6"/>
  <c r="E40" i="6"/>
  <c r="AE40" i="6" s="1"/>
  <c r="E5" i="6"/>
  <c r="AE5" i="6" s="1"/>
  <c r="C96" i="6"/>
  <c r="C96" i="8"/>
  <c r="C72" i="8"/>
  <c r="U72" i="8" s="1"/>
  <c r="C72" i="6"/>
  <c r="C48" i="8"/>
  <c r="U48" i="8" s="1"/>
  <c r="C48" i="6"/>
  <c r="H103" i="6"/>
  <c r="H103" i="8"/>
  <c r="D81" i="8"/>
  <c r="AD81" i="8" s="1"/>
  <c r="D81" i="6"/>
  <c r="AD81" i="6" s="1"/>
  <c r="D10" i="8"/>
  <c r="AD10" i="8" s="1"/>
  <c r="D10" i="6"/>
  <c r="AD10" i="6" s="1"/>
  <c r="C101" i="8"/>
  <c r="C101" i="6"/>
  <c r="C41" i="8"/>
  <c r="U41" i="8" s="1"/>
  <c r="C41" i="6"/>
  <c r="E71" i="6"/>
  <c r="AE71" i="6" s="1"/>
  <c r="D88" i="8"/>
  <c r="D88" i="6"/>
  <c r="D20" i="8"/>
  <c r="AD20" i="8" s="1"/>
  <c r="D20" i="6"/>
  <c r="AD20" i="6" s="1"/>
  <c r="D90" i="8"/>
  <c r="D90" i="6"/>
  <c r="D118" i="8"/>
  <c r="D118" i="6"/>
  <c r="V17" i="2"/>
  <c r="Y17" i="2" s="1"/>
  <c r="H10" i="8"/>
  <c r="AK10" i="8" s="1"/>
  <c r="AM10" i="8" s="1"/>
  <c r="H10" i="6"/>
  <c r="AK10" i="6" s="1"/>
  <c r="AM10" i="6" s="1"/>
  <c r="H82" i="8"/>
  <c r="AK82" i="8" s="1"/>
  <c r="AM82" i="8" s="1"/>
  <c r="H82" i="6"/>
  <c r="AK82" i="6" s="1"/>
  <c r="AM82" i="6" s="1"/>
  <c r="D119" i="8"/>
  <c r="D119" i="6"/>
  <c r="D107" i="8"/>
  <c r="D107" i="6"/>
  <c r="D95" i="8"/>
  <c r="D95" i="6"/>
  <c r="D83" i="8"/>
  <c r="AD83" i="8" s="1"/>
  <c r="D83" i="6"/>
  <c r="AD83" i="6" s="1"/>
  <c r="D71" i="8"/>
  <c r="AD71" i="8" s="1"/>
  <c r="D71" i="6"/>
  <c r="AD71" i="6" s="1"/>
  <c r="D59" i="8"/>
  <c r="AD59" i="8" s="1"/>
  <c r="D59" i="6"/>
  <c r="AD59" i="6" s="1"/>
  <c r="D47" i="8"/>
  <c r="AD47" i="8" s="1"/>
  <c r="D47" i="6"/>
  <c r="AD47" i="6" s="1"/>
  <c r="D35" i="8"/>
  <c r="AD35" i="8" s="1"/>
  <c r="D35" i="6"/>
  <c r="AD35" i="6" s="1"/>
  <c r="D23" i="8"/>
  <c r="AD23" i="8" s="1"/>
  <c r="D23" i="6"/>
  <c r="AD23" i="6" s="1"/>
  <c r="D11" i="8"/>
  <c r="AD11" i="8" s="1"/>
  <c r="D11" i="6"/>
  <c r="AD11" i="6" s="1"/>
  <c r="D32" i="8"/>
  <c r="AD32" i="8" s="1"/>
  <c r="D32" i="6"/>
  <c r="AD32" i="6" s="1"/>
  <c r="H81" i="8"/>
  <c r="AK81" i="8" s="1"/>
  <c r="AM81" i="8" s="1"/>
  <c r="H81" i="6"/>
  <c r="AK81" i="6" s="1"/>
  <c r="AM81" i="6" s="1"/>
  <c r="E53" i="6"/>
  <c r="AE53" i="6" s="1"/>
  <c r="H35" i="8"/>
  <c r="AK35" i="8" s="1"/>
  <c r="AM35" i="8" s="1"/>
  <c r="H35" i="6"/>
  <c r="AK35" i="6" s="1"/>
  <c r="AM35" i="6" s="1"/>
  <c r="H107" i="8"/>
  <c r="H107" i="6"/>
  <c r="C115" i="8"/>
  <c r="C115" i="6"/>
  <c r="C103" i="8"/>
  <c r="C103" i="6"/>
  <c r="C91" i="6"/>
  <c r="C91" i="8"/>
  <c r="C79" i="6"/>
  <c r="C79" i="8"/>
  <c r="U79" i="8" s="1"/>
  <c r="C67" i="8"/>
  <c r="U67" i="8" s="1"/>
  <c r="C67" i="6"/>
  <c r="C55" i="8"/>
  <c r="U55" i="8" s="1"/>
  <c r="C55" i="6"/>
  <c r="C43" i="8"/>
  <c r="U43" i="8" s="1"/>
  <c r="C43" i="6"/>
  <c r="C31" i="8"/>
  <c r="U31" i="8" s="1"/>
  <c r="C31" i="6"/>
  <c r="C19" i="8"/>
  <c r="U19" i="8" s="1"/>
  <c r="C19" i="6"/>
  <c r="C7" i="8"/>
  <c r="U7" i="8" s="1"/>
  <c r="C7" i="6"/>
  <c r="H55" i="8"/>
  <c r="AK55" i="8" s="1"/>
  <c r="AM55" i="8" s="1"/>
  <c r="H55" i="6"/>
  <c r="AK55" i="6" s="1"/>
  <c r="AM55" i="6" s="1"/>
  <c r="E77" i="6"/>
  <c r="AE77" i="6" s="1"/>
  <c r="H12" i="6"/>
  <c r="AK12" i="6" s="1"/>
  <c r="AM12" i="6" s="1"/>
  <c r="H12" i="8"/>
  <c r="AK12" i="8" s="1"/>
  <c r="AM12" i="8" s="1"/>
  <c r="H84" i="8"/>
  <c r="H84" i="6"/>
  <c r="AK84" i="6" s="1"/>
  <c r="AM84" i="6" s="1"/>
  <c r="D40" i="8"/>
  <c r="AD40" i="8" s="1"/>
  <c r="D40" i="6"/>
  <c r="AD40" i="6" s="1"/>
  <c r="E123" i="6"/>
  <c r="E33" i="6"/>
  <c r="AE33" i="6" s="1"/>
  <c r="H61" i="8"/>
  <c r="AK61" i="8" s="1"/>
  <c r="AM61" i="8" s="1"/>
  <c r="H61" i="6"/>
  <c r="AK61" i="6" s="1"/>
  <c r="AM61" i="6" s="1"/>
  <c r="D122" i="8"/>
  <c r="D122" i="6"/>
  <c r="D94" i="8"/>
  <c r="D94" i="6"/>
  <c r="D66" i="8"/>
  <c r="AD66" i="8" s="1"/>
  <c r="D66" i="6"/>
  <c r="AD66" i="6" s="1"/>
  <c r="D26" i="6"/>
  <c r="AD26" i="6" s="1"/>
  <c r="D26" i="8"/>
  <c r="AD26" i="8" s="1"/>
  <c r="H104" i="8"/>
  <c r="H104" i="6"/>
  <c r="H50" i="8"/>
  <c r="AK50" i="8" s="1"/>
  <c r="AM50" i="8" s="1"/>
  <c r="H50" i="6"/>
  <c r="AK50" i="6" s="1"/>
  <c r="AM50" i="6" s="1"/>
  <c r="H122" i="8"/>
  <c r="H122" i="6"/>
  <c r="D96" i="6"/>
  <c r="D96" i="8"/>
  <c r="D70" i="6"/>
  <c r="AD70" i="6" s="1"/>
  <c r="D70" i="8"/>
  <c r="AD70" i="8" s="1"/>
  <c r="D28" i="8"/>
  <c r="AD28" i="8" s="1"/>
  <c r="D28" i="6"/>
  <c r="AD28" i="6" s="1"/>
  <c r="E121" i="6"/>
  <c r="E39" i="6"/>
  <c r="AE39" i="6" s="1"/>
  <c r="D92" i="8"/>
  <c r="D92" i="6"/>
  <c r="H113" i="6"/>
  <c r="H113" i="8"/>
  <c r="Z84" i="8"/>
  <c r="BC84" i="8" s="1"/>
  <c r="Q82" i="8"/>
  <c r="N83" i="8"/>
  <c r="AZ83" i="8" s="1"/>
  <c r="AF82" i="8"/>
  <c r="AB83" i="8"/>
  <c r="BE83" i="8" s="1"/>
  <c r="AE82" i="8"/>
  <c r="AA83" i="8"/>
  <c r="BD83" i="8" s="1"/>
  <c r="O2" i="2"/>
  <c r="P2" i="2"/>
  <c r="G33" i="6"/>
  <c r="AG33" i="6" s="1"/>
  <c r="F97" i="6"/>
  <c r="G96" i="6"/>
  <c r="G20" i="6"/>
  <c r="AG20" i="6" s="1"/>
  <c r="G36" i="6"/>
  <c r="AG36" i="6" s="1"/>
  <c r="F43" i="6"/>
  <c r="AF43" i="6" s="1"/>
  <c r="G52" i="6"/>
  <c r="AG52" i="6" s="1"/>
  <c r="G6" i="6"/>
  <c r="AG6" i="6" s="1"/>
  <c r="G120" i="6"/>
  <c r="G108" i="6"/>
  <c r="G90" i="6"/>
  <c r="G78" i="6"/>
  <c r="AG78" i="6" s="1"/>
  <c r="G62" i="6"/>
  <c r="AG62" i="6" s="1"/>
  <c r="G12" i="6"/>
  <c r="AG12" i="6" s="1"/>
  <c r="F120" i="6"/>
  <c r="F108" i="6"/>
  <c r="F96" i="6"/>
  <c r="F84" i="6"/>
  <c r="F72" i="6"/>
  <c r="AF72" i="6" s="1"/>
  <c r="F60" i="6"/>
  <c r="AF60" i="6" s="1"/>
  <c r="F48" i="6"/>
  <c r="AF48" i="6" s="1"/>
  <c r="F36" i="6"/>
  <c r="AF36" i="6" s="1"/>
  <c r="F24" i="6"/>
  <c r="AF24" i="6" s="1"/>
  <c r="F12" i="6"/>
  <c r="AF12" i="6" s="1"/>
  <c r="F9" i="6"/>
  <c r="AF9" i="6" s="1"/>
  <c r="G43" i="6"/>
  <c r="AG43" i="6" s="1"/>
  <c r="F111" i="6"/>
  <c r="F15" i="6"/>
  <c r="AF15" i="6" s="1"/>
  <c r="F7" i="6"/>
  <c r="AF7" i="6" s="1"/>
  <c r="F59" i="6"/>
  <c r="AF59" i="6" s="1"/>
  <c r="G26" i="6"/>
  <c r="AG26" i="6" s="1"/>
  <c r="G122" i="6"/>
  <c r="G80" i="6"/>
  <c r="AG80" i="6" s="1"/>
  <c r="F122" i="6"/>
  <c r="F86" i="6"/>
  <c r="F62" i="6"/>
  <c r="AF62" i="6" s="1"/>
  <c r="F38" i="6"/>
  <c r="AF38" i="6" s="1"/>
  <c r="F14" i="6"/>
  <c r="AF14" i="6" s="1"/>
  <c r="F105" i="6"/>
  <c r="G79" i="6"/>
  <c r="AG79" i="6" s="1"/>
  <c r="F67" i="6"/>
  <c r="AF67" i="6" s="1"/>
  <c r="F45" i="6"/>
  <c r="AF45" i="6" s="1"/>
  <c r="G47" i="6"/>
  <c r="AG47" i="6" s="1"/>
  <c r="G15" i="6"/>
  <c r="AG15" i="6" s="1"/>
  <c r="F99" i="6"/>
  <c r="F47" i="6"/>
  <c r="AF47" i="6" s="1"/>
  <c r="G39" i="6"/>
  <c r="AG39" i="6" s="1"/>
  <c r="F109" i="6"/>
  <c r="F61" i="6"/>
  <c r="AF61" i="6" s="1"/>
  <c r="G53" i="6"/>
  <c r="AG53" i="6" s="1"/>
  <c r="G7" i="6"/>
  <c r="AG7" i="6" s="1"/>
  <c r="G119" i="6"/>
  <c r="G107" i="6"/>
  <c r="G95" i="6"/>
  <c r="G83" i="6"/>
  <c r="G63" i="6"/>
  <c r="AG63" i="6" s="1"/>
  <c r="F87" i="6"/>
  <c r="F33" i="6"/>
  <c r="AF33" i="6" s="1"/>
  <c r="G25" i="6"/>
  <c r="AG25" i="6" s="1"/>
  <c r="F63" i="6"/>
  <c r="AF63" i="6" s="1"/>
  <c r="F121" i="6"/>
  <c r="F73" i="6"/>
  <c r="AF73" i="6" s="1"/>
  <c r="F103" i="6"/>
  <c r="G14" i="6"/>
  <c r="AG14" i="6" s="1"/>
  <c r="G110" i="6"/>
  <c r="G92" i="6"/>
  <c r="G66" i="6"/>
  <c r="AG66" i="6" s="1"/>
  <c r="G22" i="6"/>
  <c r="AG22" i="6" s="1"/>
  <c r="F110" i="6"/>
  <c r="F74" i="6"/>
  <c r="AF74" i="6" s="1"/>
  <c r="F50" i="6"/>
  <c r="AF50" i="6" s="1"/>
  <c r="F26" i="6"/>
  <c r="AF26" i="6" s="1"/>
  <c r="F39" i="6"/>
  <c r="AF39" i="6" s="1"/>
  <c r="G49" i="6"/>
  <c r="AG49" i="6" s="1"/>
  <c r="F57" i="6"/>
  <c r="AF57" i="6" s="1"/>
  <c r="F115" i="6"/>
  <c r="G65" i="6"/>
  <c r="AG65" i="6" s="1"/>
  <c r="G60" i="6"/>
  <c r="AG60" i="6" s="1"/>
  <c r="G10" i="6"/>
  <c r="AG10" i="6" s="1"/>
  <c r="G30" i="6"/>
  <c r="AG30" i="6" s="1"/>
  <c r="F13" i="6"/>
  <c r="AF13" i="6" s="1"/>
  <c r="G46" i="6"/>
  <c r="AG46" i="6" s="1"/>
  <c r="G5" i="6"/>
  <c r="G118" i="6"/>
  <c r="G106" i="6"/>
  <c r="G88" i="6"/>
  <c r="G76" i="6"/>
  <c r="AG76" i="6" s="1"/>
  <c r="G54" i="6"/>
  <c r="AG54" i="6" s="1"/>
  <c r="G4" i="6"/>
  <c r="F118" i="6"/>
  <c r="F106" i="6"/>
  <c r="F94" i="6"/>
  <c r="F82" i="6"/>
  <c r="AF82" i="6" s="1"/>
  <c r="F70" i="6"/>
  <c r="AF70" i="6" s="1"/>
  <c r="F58" i="6"/>
  <c r="AF58" i="6" s="1"/>
  <c r="F46" i="6"/>
  <c r="AF46" i="6" s="1"/>
  <c r="F34" i="6"/>
  <c r="AF34" i="6" s="1"/>
  <c r="F22" i="6"/>
  <c r="AF22" i="6" s="1"/>
  <c r="F10" i="6"/>
  <c r="AF10" i="6" s="1"/>
  <c r="G55" i="6"/>
  <c r="AG55" i="6" s="1"/>
  <c r="G67" i="6"/>
  <c r="AG67" i="6" s="1"/>
  <c r="F98" i="6"/>
  <c r="G85" i="6"/>
  <c r="G69" i="6"/>
  <c r="AG69" i="6" s="1"/>
  <c r="F27" i="6"/>
  <c r="AF27" i="6" s="1"/>
  <c r="G41" i="6"/>
  <c r="AG41" i="6" s="1"/>
  <c r="G9" i="6"/>
  <c r="AG9" i="6" s="1"/>
  <c r="F83" i="6"/>
  <c r="F35" i="6"/>
  <c r="AF35" i="6" s="1"/>
  <c r="G23" i="6"/>
  <c r="AG23" i="6" s="1"/>
  <c r="F101" i="6"/>
  <c r="F53" i="6"/>
  <c r="AF53" i="6" s="1"/>
  <c r="G45" i="6"/>
  <c r="AG45" i="6" s="1"/>
  <c r="F85" i="6"/>
  <c r="G117" i="6"/>
  <c r="G105" i="6"/>
  <c r="G93" i="6"/>
  <c r="G77" i="6"/>
  <c r="AG77" i="6" s="1"/>
  <c r="F119" i="6"/>
  <c r="F77" i="6"/>
  <c r="AF77" i="6" s="1"/>
  <c r="F25" i="6"/>
  <c r="AF25" i="6" s="1"/>
  <c r="G87" i="6"/>
  <c r="G109" i="6"/>
  <c r="G50" i="6"/>
  <c r="AG50" i="6" s="1"/>
  <c r="F55" i="6"/>
  <c r="AF55" i="6" s="1"/>
  <c r="G24" i="6"/>
  <c r="AG24" i="6" s="1"/>
  <c r="G100" i="6"/>
  <c r="G38" i="6"/>
  <c r="AG38" i="6" s="1"/>
  <c r="F91" i="6"/>
  <c r="G116" i="6"/>
  <c r="G104" i="6"/>
  <c r="G86" i="6"/>
  <c r="G74" i="6"/>
  <c r="AG74" i="6" s="1"/>
  <c r="G48" i="6"/>
  <c r="AG48" i="6" s="1"/>
  <c r="F89" i="6"/>
  <c r="F116" i="6"/>
  <c r="F104" i="6"/>
  <c r="F92" i="6"/>
  <c r="F80" i="6"/>
  <c r="AF80" i="6" s="1"/>
  <c r="F68" i="6"/>
  <c r="AF68" i="6" s="1"/>
  <c r="F56" i="6"/>
  <c r="AF56" i="6" s="1"/>
  <c r="F44" i="6"/>
  <c r="AF44" i="6" s="1"/>
  <c r="F32" i="6"/>
  <c r="AF32" i="6" s="1"/>
  <c r="F20" i="6"/>
  <c r="AF20" i="6" s="1"/>
  <c r="F8" i="6"/>
  <c r="AF8" i="6" s="1"/>
  <c r="G99" i="6"/>
  <c r="G58" i="6"/>
  <c r="AG58" i="6" s="1"/>
  <c r="G97" i="6"/>
  <c r="G57" i="6"/>
  <c r="AG57" i="6" s="1"/>
  <c r="G81" i="6"/>
  <c r="AG81" i="6" s="1"/>
  <c r="G35" i="6"/>
  <c r="AG35" i="6" s="1"/>
  <c r="F123" i="6"/>
  <c r="F75" i="6"/>
  <c r="AF75" i="6" s="1"/>
  <c r="F29" i="6"/>
  <c r="AF29" i="6" s="1"/>
  <c r="G17" i="6"/>
  <c r="AG17" i="6" s="1"/>
  <c r="F93" i="6"/>
  <c r="F37" i="6"/>
  <c r="AF37" i="6" s="1"/>
  <c r="G37" i="6"/>
  <c r="AG37" i="6" s="1"/>
  <c r="F41" i="6"/>
  <c r="AF41" i="6" s="1"/>
  <c r="G115" i="6"/>
  <c r="G103" i="6"/>
  <c r="G91" i="6"/>
  <c r="G75" i="6"/>
  <c r="AG75" i="6" s="1"/>
  <c r="F113" i="6"/>
  <c r="F71" i="6"/>
  <c r="AF71" i="6" s="1"/>
  <c r="F21" i="6"/>
  <c r="AF21" i="6" s="1"/>
  <c r="G21" i="6"/>
  <c r="AG21" i="6" s="1"/>
  <c r="G19" i="6"/>
  <c r="AG19" i="6" s="1"/>
  <c r="G121" i="6"/>
  <c r="G42" i="6"/>
  <c r="AG42" i="6" s="1"/>
  <c r="G98" i="6"/>
  <c r="G16" i="6"/>
  <c r="AG16" i="6" s="1"/>
  <c r="G72" i="6"/>
  <c r="AG72" i="6" s="1"/>
  <c r="G28" i="6"/>
  <c r="AG28" i="6" s="1"/>
  <c r="F51" i="6"/>
  <c r="AF51" i="6" s="1"/>
  <c r="G114" i="6"/>
  <c r="G102" i="6"/>
  <c r="G84" i="6"/>
  <c r="G70" i="6"/>
  <c r="AG70" i="6" s="1"/>
  <c r="G40" i="6"/>
  <c r="AG40" i="6" s="1"/>
  <c r="F49" i="6"/>
  <c r="AF49" i="6" s="1"/>
  <c r="F114" i="6"/>
  <c r="F102" i="6"/>
  <c r="F90" i="6"/>
  <c r="F78" i="6"/>
  <c r="AF78" i="6" s="1"/>
  <c r="F66" i="6"/>
  <c r="AF66" i="6" s="1"/>
  <c r="F54" i="6"/>
  <c r="AF54" i="6" s="1"/>
  <c r="F42" i="6"/>
  <c r="AF42" i="6" s="1"/>
  <c r="F30" i="6"/>
  <c r="AF30" i="6" s="1"/>
  <c r="F18" i="6"/>
  <c r="AF18" i="6" s="1"/>
  <c r="F6" i="6"/>
  <c r="AF6" i="6" s="1"/>
  <c r="G123" i="6"/>
  <c r="F95" i="6"/>
  <c r="G13" i="6"/>
  <c r="AG13" i="6" s="1"/>
  <c r="G51" i="6"/>
  <c r="AG51" i="6" s="1"/>
  <c r="G59" i="6"/>
  <c r="AG59" i="6" s="1"/>
  <c r="G31" i="6"/>
  <c r="AG31" i="6" s="1"/>
  <c r="F117" i="6"/>
  <c r="F69" i="6"/>
  <c r="AF69" i="6" s="1"/>
  <c r="F23" i="6"/>
  <c r="AF23" i="6" s="1"/>
  <c r="G11" i="6"/>
  <c r="AG11" i="6" s="1"/>
  <c r="F79" i="6"/>
  <c r="AF79" i="6" s="1"/>
  <c r="F31" i="6"/>
  <c r="AF31" i="6" s="1"/>
  <c r="G29" i="6"/>
  <c r="AG29" i="6" s="1"/>
  <c r="F5" i="6"/>
  <c r="AF5" i="6" s="1"/>
  <c r="G113" i="6"/>
  <c r="G101" i="6"/>
  <c r="G89" i="6"/>
  <c r="G71" i="6"/>
  <c r="AG71" i="6" s="1"/>
  <c r="F107" i="6"/>
  <c r="F65" i="6"/>
  <c r="AF65" i="6" s="1"/>
  <c r="F11" i="6"/>
  <c r="AF11" i="6" s="1"/>
  <c r="G111" i="6"/>
  <c r="G44" i="6"/>
  <c r="AG44" i="6" s="1"/>
  <c r="G73" i="6"/>
  <c r="AG73" i="6" s="1"/>
  <c r="G34" i="6"/>
  <c r="AG34" i="6" s="1"/>
  <c r="G56" i="6"/>
  <c r="AG56" i="6" s="1"/>
  <c r="G8" i="6"/>
  <c r="AG8" i="6" s="1"/>
  <c r="G64" i="6"/>
  <c r="AG64" i="6" s="1"/>
  <c r="G18" i="6"/>
  <c r="AG18" i="6" s="1"/>
  <c r="F19" i="6"/>
  <c r="AF19" i="6" s="1"/>
  <c r="G112" i="6"/>
  <c r="G94" i="6"/>
  <c r="G82" i="6"/>
  <c r="AG82" i="6" s="1"/>
  <c r="G68" i="6"/>
  <c r="AG68" i="6" s="1"/>
  <c r="G32" i="6"/>
  <c r="AG32" i="6" s="1"/>
  <c r="F17" i="6"/>
  <c r="AF17" i="6" s="1"/>
  <c r="F112" i="6"/>
  <c r="F100" i="6"/>
  <c r="F88" i="6"/>
  <c r="F76" i="6"/>
  <c r="AF76" i="6" s="1"/>
  <c r="F64" i="6"/>
  <c r="AF64" i="6" s="1"/>
  <c r="F52" i="6"/>
  <c r="AF52" i="6" s="1"/>
  <c r="F40" i="6"/>
  <c r="AF40" i="6" s="1"/>
  <c r="F28" i="6"/>
  <c r="AF28" i="6" s="1"/>
  <c r="F16" i="6"/>
  <c r="AF16" i="6" s="1"/>
  <c r="F81" i="6"/>
  <c r="AF81" i="6" s="1"/>
  <c r="F4" i="6"/>
  <c r="AF4" i="6" s="1"/>
  <c r="P82" i="6"/>
  <c r="AJ85" i="6"/>
  <c r="BB85" i="6" s="1"/>
  <c r="AB83" i="6"/>
  <c r="AZ83" i="6" s="1"/>
  <c r="AC83" i="6"/>
  <c r="BA83" i="6" s="1"/>
  <c r="AA83" i="6"/>
  <c r="AY83" i="6" s="1"/>
  <c r="Z85" i="6"/>
  <c r="AX85" i="6" s="1"/>
  <c r="N83" i="6"/>
  <c r="AU83" i="6" s="1"/>
  <c r="Y15" i="2"/>
  <c r="V16" i="2"/>
  <c r="Y16" i="2" s="1"/>
  <c r="V20" i="2"/>
  <c r="Y20" i="2" s="1"/>
  <c r="Y10" i="2"/>
  <c r="V21" i="2"/>
  <c r="Y21" i="2" s="1"/>
  <c r="V11" i="2"/>
  <c r="V14" i="2"/>
  <c r="V19" i="2"/>
  <c r="X14" i="2"/>
  <c r="X19" i="2"/>
  <c r="X12" i="2"/>
  <c r="Y12" i="2" s="1"/>
  <c r="X13" i="2"/>
  <c r="Y13" i="2" s="1"/>
  <c r="X18" i="2"/>
  <c r="Y18" i="2" s="1"/>
  <c r="U82" i="8" l="1"/>
  <c r="S81" i="8"/>
  <c r="W81" i="8" s="1"/>
  <c r="U81" i="8"/>
  <c r="Y11" i="2"/>
  <c r="AY82" i="8"/>
  <c r="M83" i="8"/>
  <c r="O83" i="8" s="1"/>
  <c r="BG82" i="8"/>
  <c r="AJ83" i="8"/>
  <c r="AK83" i="8" s="1"/>
  <c r="AM83" i="8" s="1"/>
  <c r="S82" i="8"/>
  <c r="W82" i="8" s="1"/>
  <c r="P83" i="8"/>
  <c r="Q83" i="8" s="1"/>
  <c r="R83" i="8" s="1"/>
  <c r="BA82" i="8"/>
  <c r="S83" i="8"/>
  <c r="W83" i="8" s="1"/>
  <c r="BF82" i="8"/>
  <c r="AC83" i="8"/>
  <c r="AG82" i="8"/>
  <c r="AM36" i="6"/>
  <c r="U44" i="6"/>
  <c r="AW44" i="6" s="1"/>
  <c r="U17" i="6"/>
  <c r="AW17" i="6" s="1"/>
  <c r="U39" i="6"/>
  <c r="AW39" i="6" s="1"/>
  <c r="U20" i="6"/>
  <c r="AW20" i="6" s="1"/>
  <c r="U29" i="6"/>
  <c r="AW29" i="6" s="1"/>
  <c r="U26" i="6"/>
  <c r="AW26" i="6" s="1"/>
  <c r="U76" i="6"/>
  <c r="AW76" i="6" s="1"/>
  <c r="U63" i="6"/>
  <c r="AW63" i="6" s="1"/>
  <c r="U23" i="6"/>
  <c r="AW23" i="6" s="1"/>
  <c r="U71" i="6"/>
  <c r="AW71" i="6" s="1"/>
  <c r="U54" i="6"/>
  <c r="AW54" i="6" s="1"/>
  <c r="U7" i="6"/>
  <c r="AW7" i="6" s="1"/>
  <c r="U41" i="6"/>
  <c r="AW41" i="6" s="1"/>
  <c r="U61" i="6"/>
  <c r="AW61" i="6" s="1"/>
  <c r="U32" i="6"/>
  <c r="AW32" i="6" s="1"/>
  <c r="S82" i="6"/>
  <c r="W82" i="6" s="1"/>
  <c r="U55" i="6"/>
  <c r="AW55" i="6" s="1"/>
  <c r="U50" i="6"/>
  <c r="AW50" i="6" s="1"/>
  <c r="U22" i="6"/>
  <c r="AW22" i="6" s="1"/>
  <c r="U45" i="6"/>
  <c r="AW45" i="6" s="1"/>
  <c r="U35" i="6"/>
  <c r="AW35" i="6" s="1"/>
  <c r="U25" i="6"/>
  <c r="AW25" i="6" s="1"/>
  <c r="U6" i="6"/>
  <c r="AW6" i="6" s="1"/>
  <c r="U56" i="6"/>
  <c r="AW56" i="6" s="1"/>
  <c r="U5" i="6"/>
  <c r="AW5" i="6" s="1"/>
  <c r="U40" i="6"/>
  <c r="AW40" i="6" s="1"/>
  <c r="U73" i="6"/>
  <c r="AW73" i="6" s="1"/>
  <c r="U75" i="6"/>
  <c r="AW75" i="6" s="1"/>
  <c r="U51" i="6"/>
  <c r="AW51" i="6" s="1"/>
  <c r="U53" i="6"/>
  <c r="AW53" i="6" s="1"/>
  <c r="U13" i="6"/>
  <c r="AW13" i="6" s="1"/>
  <c r="U77" i="6"/>
  <c r="AW77" i="6" s="1"/>
  <c r="U16" i="6"/>
  <c r="AW16" i="6" s="1"/>
  <c r="U66" i="6"/>
  <c r="AW66" i="6" s="1"/>
  <c r="U19" i="6"/>
  <c r="AW19" i="6" s="1"/>
  <c r="U67" i="6"/>
  <c r="AW67" i="6" s="1"/>
  <c r="U12" i="6"/>
  <c r="AW12" i="6" s="1"/>
  <c r="U57" i="6"/>
  <c r="AW57" i="6" s="1"/>
  <c r="U60" i="6"/>
  <c r="AW60" i="6" s="1"/>
  <c r="U47" i="6"/>
  <c r="AW47" i="6" s="1"/>
  <c r="U18" i="6"/>
  <c r="AW18" i="6" s="1"/>
  <c r="U68" i="6"/>
  <c r="AW68" i="6" s="1"/>
  <c r="U15" i="6"/>
  <c r="AW15" i="6" s="1"/>
  <c r="U72" i="6"/>
  <c r="AW72" i="6" s="1"/>
  <c r="U9" i="6"/>
  <c r="AW9" i="6" s="1"/>
  <c r="U52" i="6"/>
  <c r="AW52" i="6" s="1"/>
  <c r="U34" i="6"/>
  <c r="AW34" i="6" s="1"/>
  <c r="U28" i="6"/>
  <c r="AW28" i="6" s="1"/>
  <c r="U65" i="6"/>
  <c r="AW65" i="6" s="1"/>
  <c r="U37" i="6"/>
  <c r="AW37" i="6" s="1"/>
  <c r="U46" i="6"/>
  <c r="AW46" i="6" s="1"/>
  <c r="AT82" i="6"/>
  <c r="M83" i="6"/>
  <c r="S83" i="6" s="1"/>
  <c r="W83" i="6" s="1"/>
  <c r="U70" i="6"/>
  <c r="AW70" i="6" s="1"/>
  <c r="U62" i="6"/>
  <c r="AW62" i="6" s="1"/>
  <c r="U69" i="6"/>
  <c r="AW69" i="6" s="1"/>
  <c r="U78" i="6"/>
  <c r="AW78" i="6" s="1"/>
  <c r="U8" i="6"/>
  <c r="AW8" i="6" s="1"/>
  <c r="U58" i="6"/>
  <c r="AW58" i="6" s="1"/>
  <c r="U31" i="6"/>
  <c r="AW31" i="6" s="1"/>
  <c r="U74" i="6"/>
  <c r="AW74" i="6" s="1"/>
  <c r="U21" i="6"/>
  <c r="AW21" i="6" s="1"/>
  <c r="U11" i="6"/>
  <c r="AW11" i="6" s="1"/>
  <c r="U30" i="6"/>
  <c r="AW30" i="6" s="1"/>
  <c r="U27" i="6"/>
  <c r="AW27" i="6" s="1"/>
  <c r="S81" i="6"/>
  <c r="W81" i="6" s="1"/>
  <c r="U10" i="6"/>
  <c r="AW10" i="6" s="1"/>
  <c r="U43" i="6"/>
  <c r="AW43" i="6" s="1"/>
  <c r="U38" i="6"/>
  <c r="AW38" i="6" s="1"/>
  <c r="U33" i="6"/>
  <c r="AW33" i="6" s="1"/>
  <c r="U48" i="6"/>
  <c r="AW48" i="6" s="1"/>
  <c r="U79" i="6"/>
  <c r="AW79" i="6" s="1"/>
  <c r="U24" i="6"/>
  <c r="AW24" i="6" s="1"/>
  <c r="U14" i="6"/>
  <c r="AW14" i="6" s="1"/>
  <c r="U64" i="6"/>
  <c r="AW64" i="6" s="1"/>
  <c r="U59" i="6"/>
  <c r="AW59" i="6" s="1"/>
  <c r="U42" i="6"/>
  <c r="AW42" i="6" s="1"/>
  <c r="U49" i="6"/>
  <c r="AW49" i="6" s="1"/>
  <c r="U80" i="6"/>
  <c r="AW80" i="6" s="1"/>
  <c r="Q82" i="6"/>
  <c r="U82" i="6" s="1"/>
  <c r="AW82" i="6" s="1"/>
  <c r="AV82" i="6"/>
  <c r="AG4" i="6"/>
  <c r="AG5" i="6"/>
  <c r="U81" i="6"/>
  <c r="AW81" i="6" s="1"/>
  <c r="R81" i="6"/>
  <c r="T81" i="6" s="1"/>
  <c r="AP81" i="6" s="1"/>
  <c r="AO36" i="8"/>
  <c r="L2" i="3"/>
  <c r="R82" i="8"/>
  <c r="Q2" i="3"/>
  <c r="R81" i="8"/>
  <c r="T81" i="8" s="1"/>
  <c r="AP81" i="8" s="1"/>
  <c r="AK85" i="6"/>
  <c r="AM85" i="6" s="1"/>
  <c r="S38" i="6"/>
  <c r="W38" i="6" s="1"/>
  <c r="R38" i="6"/>
  <c r="T38" i="6" s="1"/>
  <c r="S16" i="8"/>
  <c r="W16" i="8" s="1"/>
  <c r="R16" i="8"/>
  <c r="T16" i="8" s="1"/>
  <c r="S6" i="8"/>
  <c r="W6" i="8" s="1"/>
  <c r="R6" i="8"/>
  <c r="T6" i="8" s="1"/>
  <c r="S75" i="6"/>
  <c r="W75" i="6" s="1"/>
  <c r="R75" i="6"/>
  <c r="T75" i="6" s="1"/>
  <c r="S69" i="6"/>
  <c r="W69" i="6" s="1"/>
  <c r="R69" i="6"/>
  <c r="T69" i="6" s="1"/>
  <c r="S60" i="6"/>
  <c r="W60" i="6" s="1"/>
  <c r="R60" i="6"/>
  <c r="T60" i="6" s="1"/>
  <c r="S40" i="8"/>
  <c r="W40" i="8" s="1"/>
  <c r="R40" i="8"/>
  <c r="T40" i="8" s="1"/>
  <c r="S16" i="6"/>
  <c r="W16" i="6" s="1"/>
  <c r="R16" i="6"/>
  <c r="T16" i="6" s="1"/>
  <c r="S66" i="6"/>
  <c r="W66" i="6" s="1"/>
  <c r="R66" i="6"/>
  <c r="T66" i="6" s="1"/>
  <c r="S25" i="8"/>
  <c r="W25" i="8" s="1"/>
  <c r="R25" i="8"/>
  <c r="T25" i="8" s="1"/>
  <c r="S73" i="8"/>
  <c r="W73" i="8" s="1"/>
  <c r="R73" i="8"/>
  <c r="T73" i="8" s="1"/>
  <c r="S75" i="8"/>
  <c r="W75" i="8" s="1"/>
  <c r="R75" i="8"/>
  <c r="T75" i="8" s="1"/>
  <c r="S9" i="6"/>
  <c r="W9" i="6" s="1"/>
  <c r="R9" i="6"/>
  <c r="T9" i="6" s="1"/>
  <c r="S40" i="6"/>
  <c r="W40" i="6" s="1"/>
  <c r="R40" i="6"/>
  <c r="T40" i="6" s="1"/>
  <c r="S5" i="8"/>
  <c r="W5" i="8" s="1"/>
  <c r="R5" i="8"/>
  <c r="T5" i="8" s="1"/>
  <c r="S43" i="8"/>
  <c r="W43" i="8" s="1"/>
  <c r="R43" i="8"/>
  <c r="T43" i="8" s="1"/>
  <c r="S41" i="6"/>
  <c r="W41" i="6" s="1"/>
  <c r="R41" i="6"/>
  <c r="T41" i="6" s="1"/>
  <c r="AP36" i="6"/>
  <c r="S21" i="6"/>
  <c r="W21" i="6" s="1"/>
  <c r="R21" i="6"/>
  <c r="T21" i="6" s="1"/>
  <c r="S60" i="8"/>
  <c r="W60" i="8" s="1"/>
  <c r="R60" i="8"/>
  <c r="T60" i="8" s="1"/>
  <c r="S47" i="6"/>
  <c r="W47" i="6" s="1"/>
  <c r="R47" i="6"/>
  <c r="T47" i="6" s="1"/>
  <c r="S18" i="6"/>
  <c r="W18" i="6" s="1"/>
  <c r="R18" i="6"/>
  <c r="T18" i="6" s="1"/>
  <c r="S68" i="6"/>
  <c r="W68" i="6" s="1"/>
  <c r="R68" i="6"/>
  <c r="T68" i="6" s="1"/>
  <c r="S15" i="6"/>
  <c r="W15" i="6" s="1"/>
  <c r="R15" i="6"/>
  <c r="T15" i="6" s="1"/>
  <c r="S46" i="8"/>
  <c r="W46" i="8" s="1"/>
  <c r="R46" i="8"/>
  <c r="T46" i="8" s="1"/>
  <c r="AP4" i="8"/>
  <c r="S57" i="8"/>
  <c r="W57" i="8" s="1"/>
  <c r="R57" i="8"/>
  <c r="T57" i="8" s="1"/>
  <c r="S56" i="8"/>
  <c r="W56" i="8" s="1"/>
  <c r="R56" i="8"/>
  <c r="T56" i="8" s="1"/>
  <c r="S50" i="6"/>
  <c r="W50" i="6" s="1"/>
  <c r="R50" i="6"/>
  <c r="T50" i="6" s="1"/>
  <c r="AP36" i="8"/>
  <c r="AQ36" i="8"/>
  <c r="S28" i="6"/>
  <c r="W28" i="6" s="1"/>
  <c r="R28" i="6"/>
  <c r="T28" i="6" s="1"/>
  <c r="S65" i="6"/>
  <c r="W65" i="6" s="1"/>
  <c r="R65" i="6"/>
  <c r="T65" i="6" s="1"/>
  <c r="S37" i="6"/>
  <c r="W37" i="6" s="1"/>
  <c r="R37" i="6"/>
  <c r="T37" i="6" s="1"/>
  <c r="S18" i="8"/>
  <c r="W18" i="8" s="1"/>
  <c r="R18" i="8"/>
  <c r="T18" i="8" s="1"/>
  <c r="S68" i="8"/>
  <c r="W68" i="8" s="1"/>
  <c r="R68" i="8"/>
  <c r="T68" i="8" s="1"/>
  <c r="S15" i="8"/>
  <c r="W15" i="8" s="1"/>
  <c r="R15" i="8"/>
  <c r="T15" i="8" s="1"/>
  <c r="S46" i="6"/>
  <c r="W46" i="6" s="1"/>
  <c r="R46" i="6"/>
  <c r="T46" i="6" s="1"/>
  <c r="S38" i="8"/>
  <c r="W38" i="8" s="1"/>
  <c r="R38" i="8"/>
  <c r="T38" i="8" s="1"/>
  <c r="S7" i="6"/>
  <c r="W7" i="6" s="1"/>
  <c r="R7" i="6"/>
  <c r="T7" i="6" s="1"/>
  <c r="S55" i="6"/>
  <c r="W55" i="6" s="1"/>
  <c r="R55" i="6"/>
  <c r="T55" i="6" s="1"/>
  <c r="S41" i="8"/>
  <c r="W41" i="8" s="1"/>
  <c r="R41" i="8"/>
  <c r="T41" i="8" s="1"/>
  <c r="S29" i="6"/>
  <c r="W29" i="6" s="1"/>
  <c r="R29" i="6"/>
  <c r="T29" i="6" s="1"/>
  <c r="S21" i="8"/>
  <c r="W21" i="8" s="1"/>
  <c r="R21" i="8"/>
  <c r="T21" i="8" s="1"/>
  <c r="S69" i="8"/>
  <c r="W69" i="8" s="1"/>
  <c r="R69" i="8"/>
  <c r="T69" i="8" s="1"/>
  <c r="S52" i="6"/>
  <c r="W52" i="6" s="1"/>
  <c r="R52" i="6"/>
  <c r="T52" i="6" s="1"/>
  <c r="S34" i="6"/>
  <c r="W34" i="6" s="1"/>
  <c r="R34" i="6"/>
  <c r="T34" i="6" s="1"/>
  <c r="S7" i="8"/>
  <c r="W7" i="8" s="1"/>
  <c r="R7" i="8"/>
  <c r="T7" i="8" s="1"/>
  <c r="S55" i="8"/>
  <c r="W55" i="8" s="1"/>
  <c r="R55" i="8"/>
  <c r="T55" i="8" s="1"/>
  <c r="S48" i="6"/>
  <c r="W48" i="6" s="1"/>
  <c r="R48" i="6"/>
  <c r="T48" i="6" s="1"/>
  <c r="S50" i="8"/>
  <c r="W50" i="8" s="1"/>
  <c r="R50" i="8"/>
  <c r="T50" i="8" s="1"/>
  <c r="S29" i="8"/>
  <c r="W29" i="8" s="1"/>
  <c r="R29" i="8"/>
  <c r="T29" i="8" s="1"/>
  <c r="S52" i="8"/>
  <c r="W52" i="8" s="1"/>
  <c r="R52" i="8"/>
  <c r="T52" i="8" s="1"/>
  <c r="S34" i="8"/>
  <c r="W34" i="8" s="1"/>
  <c r="R34" i="8"/>
  <c r="T34" i="8" s="1"/>
  <c r="S47" i="8"/>
  <c r="W47" i="8" s="1"/>
  <c r="R47" i="8"/>
  <c r="T47" i="8" s="1"/>
  <c r="S28" i="8"/>
  <c r="W28" i="8" s="1"/>
  <c r="R28" i="8"/>
  <c r="T28" i="8" s="1"/>
  <c r="S78" i="6"/>
  <c r="W78" i="6" s="1"/>
  <c r="R78" i="6"/>
  <c r="T78" i="6" s="1"/>
  <c r="S65" i="8"/>
  <c r="W65" i="8" s="1"/>
  <c r="R65" i="8"/>
  <c r="T65" i="8" s="1"/>
  <c r="S37" i="8"/>
  <c r="W37" i="8" s="1"/>
  <c r="R37" i="8"/>
  <c r="T37" i="8" s="1"/>
  <c r="S8" i="6"/>
  <c r="W8" i="6" s="1"/>
  <c r="R8" i="6"/>
  <c r="T8" i="6" s="1"/>
  <c r="S58" i="6"/>
  <c r="W58" i="6" s="1"/>
  <c r="R58" i="6"/>
  <c r="T58" i="6" s="1"/>
  <c r="S8" i="8"/>
  <c r="W8" i="8" s="1"/>
  <c r="R8" i="8"/>
  <c r="T8" i="8" s="1"/>
  <c r="S58" i="8"/>
  <c r="W58" i="8" s="1"/>
  <c r="R58" i="8"/>
  <c r="T58" i="8" s="1"/>
  <c r="S11" i="6"/>
  <c r="W11" i="6" s="1"/>
  <c r="R11" i="6"/>
  <c r="T11" i="6" s="1"/>
  <c r="S67" i="6"/>
  <c r="W67" i="6" s="1"/>
  <c r="R67" i="6"/>
  <c r="T67" i="6" s="1"/>
  <c r="S59" i="6"/>
  <c r="W59" i="6" s="1"/>
  <c r="R59" i="6"/>
  <c r="T59" i="6" s="1"/>
  <c r="S42" i="6"/>
  <c r="W42" i="6" s="1"/>
  <c r="R42" i="6"/>
  <c r="T42" i="6" s="1"/>
  <c r="S49" i="6"/>
  <c r="W49" i="6" s="1"/>
  <c r="R49" i="6"/>
  <c r="T49" i="6" s="1"/>
  <c r="S30" i="8"/>
  <c r="W30" i="8" s="1"/>
  <c r="R30" i="8"/>
  <c r="T30" i="8" s="1"/>
  <c r="S80" i="6"/>
  <c r="W80" i="6" s="1"/>
  <c r="R80" i="6"/>
  <c r="T80" i="6" s="1"/>
  <c r="S27" i="8"/>
  <c r="W27" i="8" s="1"/>
  <c r="R27" i="8"/>
  <c r="T27" i="8" s="1"/>
  <c r="S19" i="8"/>
  <c r="W19" i="8" s="1"/>
  <c r="R19" i="8"/>
  <c r="T19" i="8" s="1"/>
  <c r="S67" i="8"/>
  <c r="W67" i="8" s="1"/>
  <c r="R67" i="8"/>
  <c r="T67" i="8" s="1"/>
  <c r="S72" i="6"/>
  <c r="W72" i="6" s="1"/>
  <c r="R72" i="6"/>
  <c r="T72" i="6" s="1"/>
  <c r="S12" i="8"/>
  <c r="W12" i="8" s="1"/>
  <c r="R12" i="8"/>
  <c r="T12" i="8" s="1"/>
  <c r="S62" i="8"/>
  <c r="W62" i="8" s="1"/>
  <c r="R62" i="8"/>
  <c r="T62" i="8" s="1"/>
  <c r="S77" i="8"/>
  <c r="W77" i="8" s="1"/>
  <c r="R77" i="8"/>
  <c r="T77" i="8" s="1"/>
  <c r="S14" i="8"/>
  <c r="W14" i="8" s="1"/>
  <c r="R14" i="8"/>
  <c r="T14" i="8" s="1"/>
  <c r="S64" i="8"/>
  <c r="W64" i="8" s="1"/>
  <c r="R64" i="8"/>
  <c r="T64" i="8" s="1"/>
  <c r="S11" i="8"/>
  <c r="W11" i="8" s="1"/>
  <c r="R11" i="8"/>
  <c r="T11" i="8" s="1"/>
  <c r="S59" i="8"/>
  <c r="W59" i="8" s="1"/>
  <c r="R59" i="8"/>
  <c r="T59" i="8" s="1"/>
  <c r="S42" i="8"/>
  <c r="W42" i="8" s="1"/>
  <c r="R42" i="8"/>
  <c r="T42" i="8" s="1"/>
  <c r="S49" i="8"/>
  <c r="W49" i="8" s="1"/>
  <c r="R49" i="8"/>
  <c r="T49" i="8" s="1"/>
  <c r="S10" i="6"/>
  <c r="W10" i="6" s="1"/>
  <c r="R10" i="6"/>
  <c r="T10" i="6" s="1"/>
  <c r="S20" i="6"/>
  <c r="W20" i="6" s="1"/>
  <c r="R20" i="6"/>
  <c r="T20" i="6" s="1"/>
  <c r="S70" i="6"/>
  <c r="W70" i="6" s="1"/>
  <c r="R70" i="6"/>
  <c r="T70" i="6" s="1"/>
  <c r="S35" i="8"/>
  <c r="W35" i="8" s="1"/>
  <c r="R35" i="8"/>
  <c r="T35" i="8" s="1"/>
  <c r="S51" i="6"/>
  <c r="W51" i="6" s="1"/>
  <c r="R51" i="6"/>
  <c r="T51" i="6" s="1"/>
  <c r="S48" i="8"/>
  <c r="W48" i="8" s="1"/>
  <c r="R48" i="8"/>
  <c r="T48" i="8" s="1"/>
  <c r="S33" i="6"/>
  <c r="W33" i="6" s="1"/>
  <c r="R33" i="6"/>
  <c r="T33" i="6" s="1"/>
  <c r="S27" i="6"/>
  <c r="W27" i="6" s="1"/>
  <c r="R27" i="6"/>
  <c r="T27" i="6" s="1"/>
  <c r="S19" i="6"/>
  <c r="W19" i="6" s="1"/>
  <c r="R19" i="6"/>
  <c r="T19" i="6" s="1"/>
  <c r="S79" i="8"/>
  <c r="W79" i="8" s="1"/>
  <c r="R79" i="8"/>
  <c r="T79" i="8" s="1"/>
  <c r="S72" i="8"/>
  <c r="W72" i="8" s="1"/>
  <c r="R72" i="8"/>
  <c r="T72" i="8" s="1"/>
  <c r="S62" i="6"/>
  <c r="W62" i="6" s="1"/>
  <c r="R62" i="6"/>
  <c r="T62" i="6" s="1"/>
  <c r="S22" i="6"/>
  <c r="W22" i="6" s="1"/>
  <c r="R22" i="6"/>
  <c r="T22" i="6" s="1"/>
  <c r="S45" i="6"/>
  <c r="W45" i="6" s="1"/>
  <c r="R45" i="6"/>
  <c r="T45" i="6" s="1"/>
  <c r="S53" i="6"/>
  <c r="W53" i="6" s="1"/>
  <c r="R53" i="6"/>
  <c r="T53" i="6" s="1"/>
  <c r="S13" i="6"/>
  <c r="W13" i="6" s="1"/>
  <c r="R13" i="6"/>
  <c r="T13" i="6" s="1"/>
  <c r="S44" i="6"/>
  <c r="W44" i="6" s="1"/>
  <c r="R44" i="6"/>
  <c r="T44" i="6" s="1"/>
  <c r="S17" i="6"/>
  <c r="W17" i="6" s="1"/>
  <c r="R17" i="6"/>
  <c r="T17" i="6" s="1"/>
  <c r="S10" i="8"/>
  <c r="W10" i="8" s="1"/>
  <c r="R10" i="8"/>
  <c r="T10" i="8" s="1"/>
  <c r="S39" i="6"/>
  <c r="W39" i="6" s="1"/>
  <c r="R39" i="6"/>
  <c r="T39" i="6" s="1"/>
  <c r="S20" i="8"/>
  <c r="W20" i="8" s="1"/>
  <c r="R20" i="8"/>
  <c r="T20" i="8" s="1"/>
  <c r="S70" i="8"/>
  <c r="W70" i="8" s="1"/>
  <c r="R70" i="8"/>
  <c r="T70" i="8" s="1"/>
  <c r="S43" i="6"/>
  <c r="W43" i="6" s="1"/>
  <c r="R43" i="6"/>
  <c r="T43" i="6" s="1"/>
  <c r="S66" i="8"/>
  <c r="W66" i="8" s="1"/>
  <c r="R66" i="8"/>
  <c r="T66" i="8" s="1"/>
  <c r="S78" i="8"/>
  <c r="W78" i="8" s="1"/>
  <c r="R78" i="8"/>
  <c r="T78" i="8" s="1"/>
  <c r="S30" i="6"/>
  <c r="W30" i="6" s="1"/>
  <c r="R30" i="6"/>
  <c r="T30" i="6" s="1"/>
  <c r="S77" i="6"/>
  <c r="W77" i="6" s="1"/>
  <c r="R77" i="6"/>
  <c r="T77" i="6" s="1"/>
  <c r="S31" i="6"/>
  <c r="W31" i="6" s="1"/>
  <c r="R31" i="6"/>
  <c r="T31" i="6" s="1"/>
  <c r="S74" i="6"/>
  <c r="W74" i="6" s="1"/>
  <c r="R74" i="6"/>
  <c r="T74" i="6" s="1"/>
  <c r="S22" i="8"/>
  <c r="W22" i="8" s="1"/>
  <c r="R22" i="8"/>
  <c r="T22" i="8" s="1"/>
  <c r="S45" i="8"/>
  <c r="W45" i="8" s="1"/>
  <c r="R45" i="8"/>
  <c r="T45" i="8" s="1"/>
  <c r="S26" i="6"/>
  <c r="W26" i="6" s="1"/>
  <c r="R26" i="6"/>
  <c r="T26" i="6" s="1"/>
  <c r="S76" i="6"/>
  <c r="W76" i="6" s="1"/>
  <c r="R76" i="6"/>
  <c r="T76" i="6" s="1"/>
  <c r="AP4" i="6"/>
  <c r="S63" i="6"/>
  <c r="W63" i="6" s="1"/>
  <c r="R63" i="6"/>
  <c r="T63" i="6" s="1"/>
  <c r="S53" i="8"/>
  <c r="W53" i="8" s="1"/>
  <c r="R53" i="8"/>
  <c r="T53" i="8" s="1"/>
  <c r="S23" i="6"/>
  <c r="W23" i="6" s="1"/>
  <c r="R23" i="6"/>
  <c r="T23" i="6" s="1"/>
  <c r="S71" i="6"/>
  <c r="W71" i="6" s="1"/>
  <c r="R71" i="6"/>
  <c r="T71" i="6" s="1"/>
  <c r="S54" i="6"/>
  <c r="W54" i="6" s="1"/>
  <c r="R54" i="6"/>
  <c r="T54" i="6" s="1"/>
  <c r="S61" i="8"/>
  <c r="W61" i="8" s="1"/>
  <c r="R61" i="8"/>
  <c r="T61" i="8" s="1"/>
  <c r="S44" i="8"/>
  <c r="W44" i="8" s="1"/>
  <c r="R44" i="8"/>
  <c r="T44" i="8" s="1"/>
  <c r="S17" i="8"/>
  <c r="W17" i="8" s="1"/>
  <c r="R17" i="8"/>
  <c r="T17" i="8" s="1"/>
  <c r="S39" i="8"/>
  <c r="W39" i="8" s="1"/>
  <c r="R39" i="8"/>
  <c r="T39" i="8" s="1"/>
  <c r="S33" i="8"/>
  <c r="W33" i="8" s="1"/>
  <c r="R33" i="8"/>
  <c r="T33" i="8" s="1"/>
  <c r="S14" i="6"/>
  <c r="W14" i="6" s="1"/>
  <c r="R14" i="6"/>
  <c r="T14" i="6" s="1"/>
  <c r="S31" i="8"/>
  <c r="W31" i="8" s="1"/>
  <c r="R31" i="8"/>
  <c r="T31" i="8" s="1"/>
  <c r="S79" i="6"/>
  <c r="W79" i="6" s="1"/>
  <c r="R79" i="6"/>
  <c r="T79" i="6" s="1"/>
  <c r="S24" i="6"/>
  <c r="W24" i="6" s="1"/>
  <c r="R24" i="6"/>
  <c r="T24" i="6" s="1"/>
  <c r="S74" i="8"/>
  <c r="W74" i="8" s="1"/>
  <c r="R74" i="8"/>
  <c r="T74" i="8" s="1"/>
  <c r="S26" i="8"/>
  <c r="W26" i="8" s="1"/>
  <c r="R26" i="8"/>
  <c r="T26" i="8" s="1"/>
  <c r="S76" i="8"/>
  <c r="W76" i="8" s="1"/>
  <c r="R76" i="8"/>
  <c r="T76" i="8" s="1"/>
  <c r="S63" i="8"/>
  <c r="W63" i="8" s="1"/>
  <c r="R63" i="8"/>
  <c r="T63" i="8" s="1"/>
  <c r="S23" i="8"/>
  <c r="W23" i="8" s="1"/>
  <c r="R23" i="8"/>
  <c r="T23" i="8" s="1"/>
  <c r="S71" i="8"/>
  <c r="W71" i="8" s="1"/>
  <c r="R71" i="8"/>
  <c r="T71" i="8" s="1"/>
  <c r="S54" i="8"/>
  <c r="W54" i="8" s="1"/>
  <c r="R54" i="8"/>
  <c r="T54" i="8" s="1"/>
  <c r="S13" i="8"/>
  <c r="W13" i="8" s="1"/>
  <c r="R13" i="8"/>
  <c r="T13" i="8" s="1"/>
  <c r="S61" i="6"/>
  <c r="W61" i="6" s="1"/>
  <c r="R61" i="6"/>
  <c r="T61" i="6" s="1"/>
  <c r="S32" i="6"/>
  <c r="W32" i="6" s="1"/>
  <c r="R32" i="6"/>
  <c r="T32" i="6" s="1"/>
  <c r="S73" i="6"/>
  <c r="W73" i="6" s="1"/>
  <c r="R73" i="6"/>
  <c r="T73" i="6" s="1"/>
  <c r="S80" i="8"/>
  <c r="W80" i="8" s="1"/>
  <c r="R80" i="8"/>
  <c r="T80" i="8" s="1"/>
  <c r="S12" i="6"/>
  <c r="W12" i="6" s="1"/>
  <c r="R12" i="6"/>
  <c r="T12" i="6" s="1"/>
  <c r="S64" i="6"/>
  <c r="W64" i="6" s="1"/>
  <c r="R64" i="6"/>
  <c r="T64" i="6" s="1"/>
  <c r="S24" i="8"/>
  <c r="W24" i="8" s="1"/>
  <c r="R24" i="8"/>
  <c r="T24" i="8" s="1"/>
  <c r="S9" i="8"/>
  <c r="W9" i="8" s="1"/>
  <c r="R9" i="8"/>
  <c r="T9" i="8" s="1"/>
  <c r="S57" i="6"/>
  <c r="W57" i="6" s="1"/>
  <c r="R57" i="6"/>
  <c r="T57" i="6" s="1"/>
  <c r="M2" i="3"/>
  <c r="S35" i="6"/>
  <c r="W35" i="6" s="1"/>
  <c r="R35" i="6"/>
  <c r="T35" i="6" s="1"/>
  <c r="S25" i="6"/>
  <c r="W25" i="6" s="1"/>
  <c r="R25" i="6"/>
  <c r="T25" i="6" s="1"/>
  <c r="S6" i="6"/>
  <c r="W6" i="6" s="1"/>
  <c r="R6" i="6"/>
  <c r="T6" i="6" s="1"/>
  <c r="S56" i="6"/>
  <c r="W56" i="6" s="1"/>
  <c r="R56" i="6"/>
  <c r="T56" i="6" s="1"/>
  <c r="N2" i="3"/>
  <c r="S51" i="8"/>
  <c r="W51" i="8" s="1"/>
  <c r="R51" i="8"/>
  <c r="T51" i="8" s="1"/>
  <c r="S32" i="8"/>
  <c r="W32" i="8" s="1"/>
  <c r="R32" i="8"/>
  <c r="T32" i="8" s="1"/>
  <c r="S5" i="6"/>
  <c r="W5" i="6" s="1"/>
  <c r="R5" i="6"/>
  <c r="T5" i="6" s="1"/>
  <c r="N84" i="8"/>
  <c r="AZ84" i="8" s="1"/>
  <c r="T82" i="8"/>
  <c r="AD84" i="8"/>
  <c r="Z85" i="8"/>
  <c r="BC85" i="8" s="1"/>
  <c r="AF83" i="8"/>
  <c r="AB84" i="8"/>
  <c r="BE84" i="8" s="1"/>
  <c r="AE83" i="8"/>
  <c r="AA84" i="8"/>
  <c r="BD84" i="8" s="1"/>
  <c r="AO36" i="6"/>
  <c r="V81" i="6"/>
  <c r="P2" i="3"/>
  <c r="O2" i="3"/>
  <c r="AQ36" i="6"/>
  <c r="P83" i="6"/>
  <c r="AJ86" i="6"/>
  <c r="Z86" i="6"/>
  <c r="AX86" i="6" s="1"/>
  <c r="AD85" i="6"/>
  <c r="AA84" i="6"/>
  <c r="AY84" i="6" s="1"/>
  <c r="AE83" i="6"/>
  <c r="AC84" i="6"/>
  <c r="BA84" i="6" s="1"/>
  <c r="AG83" i="6"/>
  <c r="AB84" i="6"/>
  <c r="AZ84" i="6" s="1"/>
  <c r="AF83" i="6"/>
  <c r="N84" i="6"/>
  <c r="AU84" i="6" s="1"/>
  <c r="Y14" i="2"/>
  <c r="Y19" i="2"/>
  <c r="V22" i="2"/>
  <c r="R82" i="6" l="1"/>
  <c r="T82" i="6" s="1"/>
  <c r="U83" i="8"/>
  <c r="X81" i="6"/>
  <c r="AQ81" i="6" s="1"/>
  <c r="V82" i="6"/>
  <c r="X82" i="6" s="1"/>
  <c r="V23" i="2"/>
  <c r="BF83" i="8"/>
  <c r="AG83" i="8"/>
  <c r="AC84" i="8"/>
  <c r="P84" i="8"/>
  <c r="Q84" i="8" s="1"/>
  <c r="BA83" i="8"/>
  <c r="V81" i="8"/>
  <c r="X81" i="8" s="1"/>
  <c r="AQ81" i="8" s="1"/>
  <c r="BB81" i="8"/>
  <c r="BG83" i="8"/>
  <c r="AJ84" i="8"/>
  <c r="AY83" i="8"/>
  <c r="M84" i="8"/>
  <c r="V4" i="8"/>
  <c r="X4" i="8" s="1"/>
  <c r="AO4" i="8" s="1"/>
  <c r="AQ4" i="8" s="1"/>
  <c r="AV4" i="8" s="1"/>
  <c r="BB4" i="8"/>
  <c r="AK86" i="6"/>
  <c r="BB86" i="6"/>
  <c r="AT83" i="6"/>
  <c r="M84" i="6"/>
  <c r="O84" i="6" s="1"/>
  <c r="O83" i="6"/>
  <c r="Q83" i="6"/>
  <c r="AV83" i="6"/>
  <c r="V4" i="6"/>
  <c r="X4" i="6" s="1"/>
  <c r="AO4" i="6" s="1"/>
  <c r="AQ4" i="6" s="1"/>
  <c r="AP34" i="8"/>
  <c r="AP15" i="6"/>
  <c r="AP67" i="6"/>
  <c r="AP61" i="6"/>
  <c r="AP31" i="6"/>
  <c r="AP72" i="8"/>
  <c r="AP52" i="8"/>
  <c r="AP69" i="6"/>
  <c r="AP14" i="6"/>
  <c r="AP62" i="8"/>
  <c r="AP70" i="8"/>
  <c r="AP13" i="6"/>
  <c r="AP79" i="8"/>
  <c r="AP35" i="8"/>
  <c r="AP59" i="8"/>
  <c r="AP65" i="8"/>
  <c r="AP29" i="8"/>
  <c r="AP52" i="6"/>
  <c r="AP7" i="6"/>
  <c r="AP37" i="6"/>
  <c r="AP18" i="6"/>
  <c r="AP43" i="8"/>
  <c r="AP25" i="8"/>
  <c r="AP75" i="6"/>
  <c r="AP8" i="6"/>
  <c r="AP76" i="8"/>
  <c r="AP43" i="6"/>
  <c r="AP51" i="6"/>
  <c r="AP34" i="6"/>
  <c r="AP41" i="6"/>
  <c r="AP54" i="6"/>
  <c r="AP25" i="6"/>
  <c r="AP76" i="6"/>
  <c r="AP5" i="6"/>
  <c r="AP12" i="6"/>
  <c r="AP33" i="8"/>
  <c r="AP71" i="6"/>
  <c r="AP77" i="6"/>
  <c r="AP12" i="8"/>
  <c r="AP30" i="8"/>
  <c r="AP57" i="8"/>
  <c r="AP32" i="6"/>
  <c r="AP63" i="8"/>
  <c r="AP41" i="8"/>
  <c r="AP80" i="6"/>
  <c r="AP35" i="6"/>
  <c r="AP54" i="8"/>
  <c r="AP74" i="8"/>
  <c r="AP26" i="6"/>
  <c r="AP20" i="8"/>
  <c r="AP53" i="6"/>
  <c r="AP19" i="6"/>
  <c r="AP70" i="6"/>
  <c r="AP11" i="8"/>
  <c r="AP58" i="8"/>
  <c r="AP78" i="6"/>
  <c r="AP50" i="8"/>
  <c r="AP69" i="8"/>
  <c r="AP38" i="8"/>
  <c r="AP65" i="6"/>
  <c r="AP47" i="6"/>
  <c r="AP5" i="8"/>
  <c r="AP66" i="6"/>
  <c r="AP6" i="8"/>
  <c r="AP56" i="6"/>
  <c r="AP31" i="8"/>
  <c r="AP74" i="6"/>
  <c r="AP17" i="6"/>
  <c r="AP48" i="8"/>
  <c r="AP61" i="8"/>
  <c r="AP6" i="6"/>
  <c r="AP44" i="6"/>
  <c r="AP73" i="8"/>
  <c r="AP13" i="8"/>
  <c r="AP32" i="8"/>
  <c r="AP80" i="8"/>
  <c r="AP39" i="8"/>
  <c r="AP23" i="6"/>
  <c r="AP30" i="6"/>
  <c r="AP72" i="6"/>
  <c r="AP49" i="6"/>
  <c r="AP64" i="6"/>
  <c r="AP71" i="8"/>
  <c r="AP24" i="6"/>
  <c r="AP45" i="8"/>
  <c r="AP39" i="6"/>
  <c r="AP45" i="6"/>
  <c r="AP27" i="6"/>
  <c r="AP20" i="6"/>
  <c r="AP64" i="8"/>
  <c r="AP8" i="8"/>
  <c r="AP28" i="8"/>
  <c r="AP48" i="6"/>
  <c r="AP21" i="8"/>
  <c r="AP46" i="6"/>
  <c r="AP28" i="6"/>
  <c r="AP60" i="8"/>
  <c r="AP40" i="6"/>
  <c r="AP16" i="6"/>
  <c r="AP16" i="8"/>
  <c r="AP62" i="6"/>
  <c r="AP49" i="8"/>
  <c r="AP7" i="8"/>
  <c r="AP60" i="6"/>
  <c r="AP24" i="8"/>
  <c r="AP18" i="8"/>
  <c r="AP11" i="6"/>
  <c r="AP56" i="8"/>
  <c r="AP26" i="8"/>
  <c r="AP51" i="8"/>
  <c r="AP57" i="6"/>
  <c r="AP17" i="8"/>
  <c r="AP53" i="8"/>
  <c r="AP78" i="8"/>
  <c r="AP67" i="8"/>
  <c r="AP42" i="6"/>
  <c r="AP68" i="8"/>
  <c r="AP77" i="8"/>
  <c r="AP42" i="8"/>
  <c r="AP37" i="8"/>
  <c r="AP55" i="6"/>
  <c r="AP68" i="6"/>
  <c r="AP73" i="6"/>
  <c r="AP23" i="8"/>
  <c r="AP79" i="6"/>
  <c r="AP22" i="8"/>
  <c r="AP10" i="8"/>
  <c r="AP22" i="6"/>
  <c r="AP33" i="6"/>
  <c r="AP10" i="6"/>
  <c r="AP14" i="8"/>
  <c r="AP58" i="6"/>
  <c r="AP47" i="8"/>
  <c r="AP55" i="8"/>
  <c r="AP29" i="6"/>
  <c r="AP15" i="8"/>
  <c r="AP46" i="8"/>
  <c r="AP21" i="6"/>
  <c r="AP9" i="6"/>
  <c r="AP40" i="8"/>
  <c r="AP38" i="6"/>
  <c r="AP66" i="8"/>
  <c r="AP75" i="8"/>
  <c r="AP27" i="8"/>
  <c r="AP50" i="6"/>
  <c r="AP9" i="8"/>
  <c r="AP44" i="8"/>
  <c r="AP63" i="6"/>
  <c r="AP19" i="8"/>
  <c r="AP59" i="6"/>
  <c r="T83" i="8"/>
  <c r="AP82" i="8"/>
  <c r="AF84" i="8"/>
  <c r="AB85" i="8"/>
  <c r="BE85" i="8" s="1"/>
  <c r="AD85" i="8"/>
  <c r="Z86" i="8"/>
  <c r="BC86" i="8" s="1"/>
  <c r="AE84" i="8"/>
  <c r="AA85" i="8"/>
  <c r="BD85" i="8" s="1"/>
  <c r="N85" i="8"/>
  <c r="AZ85" i="8" s="1"/>
  <c r="AP82" i="6"/>
  <c r="P84" i="6"/>
  <c r="AJ87" i="6"/>
  <c r="AB85" i="6"/>
  <c r="AZ85" i="6" s="1"/>
  <c r="AF84" i="6"/>
  <c r="AA85" i="6"/>
  <c r="AY85" i="6" s="1"/>
  <c r="AE84" i="6"/>
  <c r="AC85" i="6"/>
  <c r="BA85" i="6" s="1"/>
  <c r="AG84" i="6"/>
  <c r="Z87" i="6"/>
  <c r="AX87" i="6" s="1"/>
  <c r="AD86" i="6"/>
  <c r="N85" i="6"/>
  <c r="AU85" i="6" s="1"/>
  <c r="Y22" i="2"/>
  <c r="Y27" i="2" s="1"/>
  <c r="X22" i="2"/>
  <c r="R84" i="8" l="1"/>
  <c r="U84" i="8"/>
  <c r="AO82" i="6"/>
  <c r="AQ82" i="6"/>
  <c r="AO81" i="6"/>
  <c r="AR4" i="6"/>
  <c r="BC4" i="6" s="1"/>
  <c r="AO81" i="8"/>
  <c r="V19" i="8"/>
  <c r="X19" i="8" s="1"/>
  <c r="AQ19" i="8" s="1"/>
  <c r="BB19" i="8"/>
  <c r="V55" i="8"/>
  <c r="X55" i="8" s="1"/>
  <c r="AQ55" i="8" s="1"/>
  <c r="BB55" i="8"/>
  <c r="V77" i="8"/>
  <c r="X77" i="8" s="1"/>
  <c r="AQ77" i="8" s="1"/>
  <c r="BB77" i="8"/>
  <c r="V73" i="8"/>
  <c r="X73" i="8" s="1"/>
  <c r="AQ73" i="8" s="1"/>
  <c r="BB73" i="8"/>
  <c r="V74" i="8"/>
  <c r="X74" i="8" s="1"/>
  <c r="AQ74" i="8" s="1"/>
  <c r="BB74" i="8"/>
  <c r="V57" i="8"/>
  <c r="X57" i="8" s="1"/>
  <c r="AQ57" i="8" s="1"/>
  <c r="BB57" i="8"/>
  <c r="V35" i="8"/>
  <c r="X35" i="8" s="1"/>
  <c r="BB35" i="8"/>
  <c r="V52" i="8"/>
  <c r="X52" i="8" s="1"/>
  <c r="AQ52" i="8" s="1"/>
  <c r="BB52" i="8"/>
  <c r="BG84" i="8"/>
  <c r="AJ85" i="8"/>
  <c r="AK84" i="8"/>
  <c r="AM84" i="8" s="1"/>
  <c r="V51" i="8"/>
  <c r="X51" i="8" s="1"/>
  <c r="BB51" i="8"/>
  <c r="V7" i="8"/>
  <c r="X7" i="8" s="1"/>
  <c r="AQ7" i="8" s="1"/>
  <c r="BB7" i="8"/>
  <c r="V6" i="8"/>
  <c r="X6" i="8" s="1"/>
  <c r="AO6" i="8" s="1"/>
  <c r="BB6" i="8"/>
  <c r="V30" i="8"/>
  <c r="X30" i="8" s="1"/>
  <c r="AQ30" i="8" s="1"/>
  <c r="BB30" i="8"/>
  <c r="V43" i="8"/>
  <c r="X43" i="8" s="1"/>
  <c r="AQ43" i="8" s="1"/>
  <c r="BB43" i="8"/>
  <c r="AY84" i="8"/>
  <c r="M85" i="8"/>
  <c r="S84" i="8"/>
  <c r="W84" i="8" s="1"/>
  <c r="V58" i="8"/>
  <c r="X58" i="8" s="1"/>
  <c r="AQ58" i="8" s="1"/>
  <c r="BB58" i="8"/>
  <c r="V54" i="8"/>
  <c r="X54" i="8" s="1"/>
  <c r="AQ54" i="8" s="1"/>
  <c r="BB54" i="8"/>
  <c r="V72" i="8"/>
  <c r="X72" i="8" s="1"/>
  <c r="AQ72" i="8" s="1"/>
  <c r="BB72" i="8"/>
  <c r="V24" i="8"/>
  <c r="X24" i="8" s="1"/>
  <c r="AQ24" i="8" s="1"/>
  <c r="BB24" i="8"/>
  <c r="V61" i="8"/>
  <c r="X61" i="8" s="1"/>
  <c r="AO61" i="8" s="1"/>
  <c r="BB61" i="8"/>
  <c r="V5" i="8"/>
  <c r="X5" i="8" s="1"/>
  <c r="AQ5" i="8" s="1"/>
  <c r="BB5" i="8"/>
  <c r="V79" i="8"/>
  <c r="X79" i="8" s="1"/>
  <c r="AQ79" i="8" s="1"/>
  <c r="BB79" i="8"/>
  <c r="V59" i="8"/>
  <c r="X59" i="8" s="1"/>
  <c r="AQ59" i="8" s="1"/>
  <c r="BB59" i="8"/>
  <c r="V9" i="8"/>
  <c r="X9" i="8" s="1"/>
  <c r="AQ9" i="8" s="1"/>
  <c r="BB9" i="8"/>
  <c r="V49" i="8"/>
  <c r="X49" i="8" s="1"/>
  <c r="AQ49" i="8" s="1"/>
  <c r="BB49" i="8"/>
  <c r="V39" i="8"/>
  <c r="X39" i="8" s="1"/>
  <c r="AO39" i="8" s="1"/>
  <c r="BB39" i="8"/>
  <c r="V11" i="8"/>
  <c r="X11" i="8" s="1"/>
  <c r="AQ11" i="8" s="1"/>
  <c r="BB11" i="8"/>
  <c r="V12" i="8"/>
  <c r="X12" i="8" s="1"/>
  <c r="AQ12" i="8" s="1"/>
  <c r="BB12" i="8"/>
  <c r="V75" i="8"/>
  <c r="X75" i="8" s="1"/>
  <c r="AQ75" i="8" s="1"/>
  <c r="BB75" i="8"/>
  <c r="V64" i="8"/>
  <c r="X64" i="8" s="1"/>
  <c r="AQ64" i="8" s="1"/>
  <c r="BB64" i="8"/>
  <c r="V22" i="8"/>
  <c r="X22" i="8" s="1"/>
  <c r="AQ22" i="8" s="1"/>
  <c r="BB22" i="8"/>
  <c r="V47" i="8"/>
  <c r="X47" i="8" s="1"/>
  <c r="AQ47" i="8" s="1"/>
  <c r="BB47" i="8"/>
  <c r="V44" i="8"/>
  <c r="X44" i="8" s="1"/>
  <c r="AQ44" i="8" s="1"/>
  <c r="BB44" i="8"/>
  <c r="V26" i="8"/>
  <c r="X26" i="8" s="1"/>
  <c r="AQ26" i="8" s="1"/>
  <c r="BB26" i="8"/>
  <c r="V67" i="8"/>
  <c r="X67" i="8" s="1"/>
  <c r="AQ67" i="8" s="1"/>
  <c r="BB67" i="8"/>
  <c r="V48" i="8"/>
  <c r="X48" i="8" s="1"/>
  <c r="AQ48" i="8" s="1"/>
  <c r="BB48" i="8"/>
  <c r="P85" i="8"/>
  <c r="Q85" i="8" s="1"/>
  <c r="BA84" i="8"/>
  <c r="V69" i="8"/>
  <c r="X69" i="8" s="1"/>
  <c r="AO69" i="8" s="1"/>
  <c r="BB69" i="8"/>
  <c r="V23" i="8"/>
  <c r="X23" i="8" s="1"/>
  <c r="AO23" i="8" s="1"/>
  <c r="BB23" i="8"/>
  <c r="V45" i="8"/>
  <c r="X45" i="8" s="1"/>
  <c r="AO45" i="8" s="1"/>
  <c r="BB45" i="8"/>
  <c r="O84" i="8"/>
  <c r="T84" i="8" s="1"/>
  <c r="V46" i="8"/>
  <c r="X46" i="8" s="1"/>
  <c r="AO46" i="8" s="1"/>
  <c r="BB46" i="8"/>
  <c r="V78" i="8"/>
  <c r="X78" i="8" s="1"/>
  <c r="AQ78" i="8" s="1"/>
  <c r="BB78" i="8"/>
  <c r="V56" i="8"/>
  <c r="X56" i="8" s="1"/>
  <c r="AQ56" i="8" s="1"/>
  <c r="BB56" i="8"/>
  <c r="V16" i="8"/>
  <c r="X16" i="8" s="1"/>
  <c r="AQ16" i="8" s="1"/>
  <c r="BB16" i="8"/>
  <c r="V28" i="8"/>
  <c r="X28" i="8" s="1"/>
  <c r="AQ28" i="8" s="1"/>
  <c r="BB28" i="8"/>
  <c r="V71" i="8"/>
  <c r="X71" i="8" s="1"/>
  <c r="AO71" i="8" s="1"/>
  <c r="BB71" i="8"/>
  <c r="V80" i="8"/>
  <c r="X80" i="8" s="1"/>
  <c r="AQ80" i="8" s="1"/>
  <c r="BB80" i="8"/>
  <c r="V76" i="8"/>
  <c r="X76" i="8" s="1"/>
  <c r="AQ76" i="8" s="1"/>
  <c r="BB76" i="8"/>
  <c r="V70" i="8"/>
  <c r="X70" i="8" s="1"/>
  <c r="AQ70" i="8" s="1"/>
  <c r="BB70" i="8"/>
  <c r="V42" i="8"/>
  <c r="X42" i="8" s="1"/>
  <c r="AQ42" i="8" s="1"/>
  <c r="BB42" i="8"/>
  <c r="V50" i="8"/>
  <c r="X50" i="8" s="1"/>
  <c r="AQ50" i="8" s="1"/>
  <c r="BB50" i="8"/>
  <c r="V82" i="8"/>
  <c r="X82" i="8" s="1"/>
  <c r="AQ82" i="8" s="1"/>
  <c r="BB82" i="8"/>
  <c r="V37" i="8"/>
  <c r="X37" i="8" s="1"/>
  <c r="AQ37" i="8" s="1"/>
  <c r="BB37" i="8"/>
  <c r="V32" i="8"/>
  <c r="X32" i="8" s="1"/>
  <c r="AQ32" i="8" s="1"/>
  <c r="BB32" i="8"/>
  <c r="V38" i="8"/>
  <c r="X38" i="8" s="1"/>
  <c r="AO38" i="8" s="1"/>
  <c r="BB38" i="8"/>
  <c r="V41" i="8"/>
  <c r="X41" i="8" s="1"/>
  <c r="AQ41" i="8" s="1"/>
  <c r="BB41" i="8"/>
  <c r="V33" i="8"/>
  <c r="X33" i="8" s="1"/>
  <c r="AQ33" i="8" s="1"/>
  <c r="BB33" i="8"/>
  <c r="V29" i="8"/>
  <c r="X29" i="8" s="1"/>
  <c r="AQ29" i="8" s="1"/>
  <c r="BB29" i="8"/>
  <c r="BF84" i="8"/>
  <c r="AG84" i="8"/>
  <c r="AC85" i="8"/>
  <c r="V17" i="8"/>
  <c r="X17" i="8" s="1"/>
  <c r="AQ17" i="8" s="1"/>
  <c r="BB17" i="8"/>
  <c r="V66" i="8"/>
  <c r="X66" i="8" s="1"/>
  <c r="AQ66" i="8" s="1"/>
  <c r="BB66" i="8"/>
  <c r="V68" i="8"/>
  <c r="X68" i="8" s="1"/>
  <c r="AQ68" i="8" s="1"/>
  <c r="BB68" i="8"/>
  <c r="V21" i="8"/>
  <c r="X21" i="8" s="1"/>
  <c r="AO21" i="8" s="1"/>
  <c r="BB21" i="8"/>
  <c r="V27" i="8"/>
  <c r="X27" i="8" s="1"/>
  <c r="AQ27" i="8" s="1"/>
  <c r="BB27" i="8"/>
  <c r="V15" i="8"/>
  <c r="X15" i="8" s="1"/>
  <c r="AQ15" i="8" s="1"/>
  <c r="BB15" i="8"/>
  <c r="V53" i="8"/>
  <c r="X53" i="8" s="1"/>
  <c r="AQ53" i="8" s="1"/>
  <c r="BB53" i="8"/>
  <c r="V8" i="8"/>
  <c r="X8" i="8" s="1"/>
  <c r="AQ8" i="8" s="1"/>
  <c r="BB8" i="8"/>
  <c r="V63" i="8"/>
  <c r="X63" i="8" s="1"/>
  <c r="AQ63" i="8" s="1"/>
  <c r="BB63" i="8"/>
  <c r="V65" i="8"/>
  <c r="X65" i="8" s="1"/>
  <c r="AQ65" i="8" s="1"/>
  <c r="BB65" i="8"/>
  <c r="V62" i="8"/>
  <c r="X62" i="8" s="1"/>
  <c r="AQ62" i="8" s="1"/>
  <c r="BB62" i="8"/>
  <c r="V34" i="8"/>
  <c r="X34" i="8" s="1"/>
  <c r="AQ34" i="8" s="1"/>
  <c r="BB34" i="8"/>
  <c r="V60" i="8"/>
  <c r="X60" i="8" s="1"/>
  <c r="AQ60" i="8" s="1"/>
  <c r="BB60" i="8"/>
  <c r="V25" i="8"/>
  <c r="X25" i="8" s="1"/>
  <c r="AQ25" i="8" s="1"/>
  <c r="BB25" i="8"/>
  <c r="V40" i="8"/>
  <c r="X40" i="8" s="1"/>
  <c r="AQ40" i="8" s="1"/>
  <c r="BB40" i="8"/>
  <c r="V14" i="8"/>
  <c r="X14" i="8" s="1"/>
  <c r="AQ14" i="8" s="1"/>
  <c r="BB14" i="8"/>
  <c r="V10" i="8"/>
  <c r="X10" i="8" s="1"/>
  <c r="AQ10" i="8" s="1"/>
  <c r="BB10" i="8"/>
  <c r="V18" i="8"/>
  <c r="X18" i="8" s="1"/>
  <c r="AQ18" i="8" s="1"/>
  <c r="BB18" i="8"/>
  <c r="AR4" i="8"/>
  <c r="BH4" i="8" s="1"/>
  <c r="V13" i="8"/>
  <c r="X13" i="8" s="1"/>
  <c r="AQ13" i="8" s="1"/>
  <c r="BB13" i="8"/>
  <c r="V31" i="8"/>
  <c r="X31" i="8" s="1"/>
  <c r="AQ31" i="8" s="1"/>
  <c r="BB31" i="8"/>
  <c r="V20" i="8"/>
  <c r="X20" i="8" s="1"/>
  <c r="AQ20" i="8" s="1"/>
  <c r="BB20" i="8"/>
  <c r="AM86" i="6"/>
  <c r="AK87" i="6"/>
  <c r="BB87" i="6"/>
  <c r="U83" i="6"/>
  <c r="AW83" i="6" s="1"/>
  <c r="AT84" i="6"/>
  <c r="M85" i="6"/>
  <c r="O85" i="6" s="1"/>
  <c r="S84" i="6"/>
  <c r="W84" i="6" s="1"/>
  <c r="R83" i="6"/>
  <c r="T83" i="6" s="1"/>
  <c r="Q84" i="6"/>
  <c r="AV84" i="6"/>
  <c r="V58" i="6"/>
  <c r="X58" i="6" s="1"/>
  <c r="AQ58" i="6" s="1"/>
  <c r="V42" i="6"/>
  <c r="X42" i="6" s="1"/>
  <c r="AO42" i="6" s="1"/>
  <c r="V49" i="6"/>
  <c r="X49" i="6" s="1"/>
  <c r="AO49" i="6" s="1"/>
  <c r="V32" i="6"/>
  <c r="X32" i="6" s="1"/>
  <c r="AQ32" i="6" s="1"/>
  <c r="V8" i="6"/>
  <c r="X8" i="6" s="1"/>
  <c r="AQ8" i="6" s="1"/>
  <c r="V67" i="6"/>
  <c r="X67" i="6" s="1"/>
  <c r="AQ67" i="6" s="1"/>
  <c r="V15" i="6"/>
  <c r="X15" i="6" s="1"/>
  <c r="AQ15" i="6" s="1"/>
  <c r="V63" i="6"/>
  <c r="X63" i="6" s="1"/>
  <c r="AQ63" i="6" s="1"/>
  <c r="V41" i="6"/>
  <c r="X41" i="6" s="1"/>
  <c r="AQ41" i="6" s="1"/>
  <c r="V52" i="6"/>
  <c r="X52" i="6" s="1"/>
  <c r="AO52" i="6" s="1"/>
  <c r="V72" i="6"/>
  <c r="X72" i="6" s="1"/>
  <c r="AO72" i="6" s="1"/>
  <c r="V35" i="6"/>
  <c r="X35" i="6" s="1"/>
  <c r="AO35" i="6" s="1"/>
  <c r="V53" i="6"/>
  <c r="X53" i="6" s="1"/>
  <c r="AQ53" i="6" s="1"/>
  <c r="V10" i="6"/>
  <c r="X10" i="6" s="1"/>
  <c r="AQ10" i="6" s="1"/>
  <c r="V11" i="6"/>
  <c r="X11" i="6" s="1"/>
  <c r="AO11" i="6" s="1"/>
  <c r="V46" i="6"/>
  <c r="X46" i="6" s="1"/>
  <c r="AQ46" i="6" s="1"/>
  <c r="V78" i="6"/>
  <c r="X78" i="6" s="1"/>
  <c r="AQ78" i="6" s="1"/>
  <c r="V5" i="6"/>
  <c r="X5" i="6" s="1"/>
  <c r="AO5" i="6" s="1"/>
  <c r="V20" i="6"/>
  <c r="X20" i="6" s="1"/>
  <c r="AO20" i="6" s="1"/>
  <c r="V50" i="6"/>
  <c r="X50" i="6" s="1"/>
  <c r="AQ50" i="6" s="1"/>
  <c r="V73" i="6"/>
  <c r="X73" i="6" s="1"/>
  <c r="AQ73" i="6" s="1"/>
  <c r="V26" i="6"/>
  <c r="X26" i="6" s="1"/>
  <c r="AO26" i="6" s="1"/>
  <c r="V9" i="6"/>
  <c r="X9" i="6" s="1"/>
  <c r="AO9" i="6" s="1"/>
  <c r="V22" i="6"/>
  <c r="X22" i="6" s="1"/>
  <c r="AQ22" i="6" s="1"/>
  <c r="V57" i="6"/>
  <c r="X57" i="6" s="1"/>
  <c r="AO57" i="6" s="1"/>
  <c r="V48" i="6"/>
  <c r="X48" i="6" s="1"/>
  <c r="AO48" i="6" s="1"/>
  <c r="V27" i="6"/>
  <c r="X27" i="6" s="1"/>
  <c r="AQ27" i="6" s="1"/>
  <c r="V64" i="6"/>
  <c r="X64" i="6" s="1"/>
  <c r="AQ64" i="6" s="1"/>
  <c r="V44" i="6"/>
  <c r="X44" i="6" s="1"/>
  <c r="AO44" i="6" s="1"/>
  <c r="V77" i="6"/>
  <c r="X77" i="6" s="1"/>
  <c r="AQ77" i="6" s="1"/>
  <c r="V18" i="6"/>
  <c r="X18" i="6" s="1"/>
  <c r="AO18" i="6" s="1"/>
  <c r="V61" i="6"/>
  <c r="X61" i="6" s="1"/>
  <c r="AQ61" i="6" s="1"/>
  <c r="V55" i="6"/>
  <c r="X55" i="6" s="1"/>
  <c r="AQ55" i="6" s="1"/>
  <c r="V39" i="6"/>
  <c r="X39" i="6" s="1"/>
  <c r="AO39" i="6" s="1"/>
  <c r="V56" i="6"/>
  <c r="X56" i="6" s="1"/>
  <c r="AQ56" i="6" s="1"/>
  <c r="V7" i="6"/>
  <c r="X7" i="6" s="1"/>
  <c r="AO7" i="6" s="1"/>
  <c r="V70" i="6"/>
  <c r="X70" i="6" s="1"/>
  <c r="AO70" i="6" s="1"/>
  <c r="V69" i="6"/>
  <c r="X69" i="6" s="1"/>
  <c r="AQ69" i="6" s="1"/>
  <c r="V66" i="6"/>
  <c r="X66" i="6" s="1"/>
  <c r="AQ66" i="6" s="1"/>
  <c r="V75" i="6"/>
  <c r="X75" i="6" s="1"/>
  <c r="AQ75" i="6" s="1"/>
  <c r="V79" i="6"/>
  <c r="X79" i="6" s="1"/>
  <c r="AO79" i="6" s="1"/>
  <c r="V17" i="6"/>
  <c r="X17" i="6" s="1"/>
  <c r="AQ17" i="6" s="1"/>
  <c r="V29" i="6"/>
  <c r="X29" i="6" s="1"/>
  <c r="AQ29" i="6" s="1"/>
  <c r="V62" i="6"/>
  <c r="X62" i="6" s="1"/>
  <c r="AQ62" i="6" s="1"/>
  <c r="V30" i="6"/>
  <c r="X30" i="6" s="1"/>
  <c r="AO30" i="6" s="1"/>
  <c r="V34" i="6"/>
  <c r="X34" i="6" s="1"/>
  <c r="AQ34" i="6" s="1"/>
  <c r="V23" i="6"/>
  <c r="X23" i="6" s="1"/>
  <c r="AO23" i="6" s="1"/>
  <c r="V33" i="6"/>
  <c r="X33" i="6" s="1"/>
  <c r="AO33" i="6" s="1"/>
  <c r="V43" i="6"/>
  <c r="X43" i="6" s="1"/>
  <c r="AQ43" i="6" s="1"/>
  <c r="V21" i="6"/>
  <c r="X21" i="6" s="1"/>
  <c r="AO21" i="6" s="1"/>
  <c r="V54" i="6"/>
  <c r="X54" i="6" s="1"/>
  <c r="AO54" i="6" s="1"/>
  <c r="V19" i="6"/>
  <c r="X19" i="6" s="1"/>
  <c r="AO19" i="6" s="1"/>
  <c r="V28" i="6"/>
  <c r="X28" i="6" s="1"/>
  <c r="AO28" i="6" s="1"/>
  <c r="V12" i="6"/>
  <c r="X12" i="6" s="1"/>
  <c r="AO12" i="6" s="1"/>
  <c r="V38" i="6"/>
  <c r="X38" i="6" s="1"/>
  <c r="AO38" i="6" s="1"/>
  <c r="V24" i="6"/>
  <c r="X24" i="6" s="1"/>
  <c r="AQ24" i="6" s="1"/>
  <c r="V13" i="6"/>
  <c r="X13" i="6" s="1"/>
  <c r="AO13" i="6" s="1"/>
  <c r="V74" i="6"/>
  <c r="X74" i="6" s="1"/>
  <c r="AO74" i="6" s="1"/>
  <c r="V80" i="6"/>
  <c r="X80" i="6" s="1"/>
  <c r="AQ80" i="6" s="1"/>
  <c r="V51" i="6"/>
  <c r="X51" i="6" s="1"/>
  <c r="AQ51" i="6" s="1"/>
  <c r="V47" i="6"/>
  <c r="X47" i="6" s="1"/>
  <c r="AQ47" i="6" s="1"/>
  <c r="V31" i="6"/>
  <c r="X31" i="6" s="1"/>
  <c r="AQ31" i="6" s="1"/>
  <c r="V76" i="6"/>
  <c r="X76" i="6" s="1"/>
  <c r="AO76" i="6" s="1"/>
  <c r="V59" i="6"/>
  <c r="X59" i="6" s="1"/>
  <c r="AQ59" i="6" s="1"/>
  <c r="V68" i="6"/>
  <c r="X68" i="6" s="1"/>
  <c r="AO68" i="6" s="1"/>
  <c r="V16" i="6"/>
  <c r="X16" i="6" s="1"/>
  <c r="AO16" i="6" s="1"/>
  <c r="V45" i="6"/>
  <c r="X45" i="6" s="1"/>
  <c r="AO45" i="6" s="1"/>
  <c r="V6" i="6"/>
  <c r="X6" i="6" s="1"/>
  <c r="AQ6" i="6" s="1"/>
  <c r="V65" i="6"/>
  <c r="X65" i="6" s="1"/>
  <c r="AQ65" i="6" s="1"/>
  <c r="V37" i="6"/>
  <c r="X37" i="6" s="1"/>
  <c r="AQ37" i="6" s="1"/>
  <c r="V60" i="6"/>
  <c r="X60" i="6" s="1"/>
  <c r="AO60" i="6" s="1"/>
  <c r="V40" i="6"/>
  <c r="X40" i="6" s="1"/>
  <c r="AO40" i="6" s="1"/>
  <c r="V71" i="6"/>
  <c r="X71" i="6" s="1"/>
  <c r="AO71" i="6" s="1"/>
  <c r="V25" i="6"/>
  <c r="X25" i="6" s="1"/>
  <c r="AQ25" i="6" s="1"/>
  <c r="V14" i="6"/>
  <c r="X14" i="6" s="1"/>
  <c r="AQ14" i="6" s="1"/>
  <c r="AP83" i="8"/>
  <c r="AQ46" i="8"/>
  <c r="AQ51" i="8"/>
  <c r="AO51" i="8"/>
  <c r="AO7" i="8"/>
  <c r="AO72" i="8"/>
  <c r="AO19" i="8"/>
  <c r="AQ35" i="8"/>
  <c r="AO35" i="8"/>
  <c r="N86" i="8"/>
  <c r="AZ86" i="8" s="1"/>
  <c r="AA86" i="8"/>
  <c r="BD86" i="8" s="1"/>
  <c r="AE85" i="8"/>
  <c r="AF85" i="8"/>
  <c r="AB86" i="8"/>
  <c r="BE86" i="8" s="1"/>
  <c r="O85" i="8"/>
  <c r="AD86" i="8"/>
  <c r="Z87" i="8"/>
  <c r="BC87" i="8" s="1"/>
  <c r="P85" i="6"/>
  <c r="AJ88" i="6"/>
  <c r="Z88" i="6"/>
  <c r="AX88" i="6" s="1"/>
  <c r="AD87" i="6"/>
  <c r="AC86" i="6"/>
  <c r="BA86" i="6" s="1"/>
  <c r="AG85" i="6"/>
  <c r="AA86" i="6"/>
  <c r="AY86" i="6" s="1"/>
  <c r="AE85" i="6"/>
  <c r="AB86" i="6"/>
  <c r="AZ86" i="6" s="1"/>
  <c r="AF85" i="6"/>
  <c r="N86" i="6"/>
  <c r="AO9" i="8" l="1"/>
  <c r="AO34" i="8"/>
  <c r="AO15" i="8"/>
  <c r="AO30" i="8"/>
  <c r="AO78" i="8"/>
  <c r="AO15" i="6"/>
  <c r="AQ45" i="8"/>
  <c r="AO52" i="8"/>
  <c r="AO18" i="8"/>
  <c r="AQ61" i="8"/>
  <c r="AO32" i="8"/>
  <c r="R85" i="8"/>
  <c r="T85" i="8" s="1"/>
  <c r="U85" i="8"/>
  <c r="AO80" i="8"/>
  <c r="AO70" i="8"/>
  <c r="AQ21" i="8"/>
  <c r="AO37" i="8"/>
  <c r="AQ6" i="8"/>
  <c r="AO48" i="8"/>
  <c r="AQ38" i="8"/>
  <c r="AQ39" i="8"/>
  <c r="AQ69" i="8"/>
  <c r="AO17" i="8"/>
  <c r="AO49" i="8"/>
  <c r="AO24" i="8"/>
  <c r="AO55" i="8"/>
  <c r="AO22" i="8"/>
  <c r="AO77" i="8"/>
  <c r="AO43" i="8"/>
  <c r="AO60" i="8"/>
  <c r="AO53" i="8"/>
  <c r="AO56" i="8"/>
  <c r="AO41" i="8"/>
  <c r="AO47" i="8"/>
  <c r="AO42" i="8"/>
  <c r="AO63" i="8"/>
  <c r="V83" i="6"/>
  <c r="X83" i="6" s="1"/>
  <c r="AO83" i="6" s="1"/>
  <c r="AO50" i="8"/>
  <c r="AO28" i="8"/>
  <c r="AO64" i="8"/>
  <c r="AQ23" i="8"/>
  <c r="AO20" i="8"/>
  <c r="AO66" i="8"/>
  <c r="AO11" i="8"/>
  <c r="AQ70" i="6"/>
  <c r="AO76" i="8"/>
  <c r="AO27" i="8"/>
  <c r="AO16" i="8"/>
  <c r="AO33" i="8"/>
  <c r="AO44" i="8"/>
  <c r="AO5" i="8"/>
  <c r="AO73" i="8"/>
  <c r="AO26" i="8"/>
  <c r="AO79" i="8"/>
  <c r="AO65" i="8"/>
  <c r="AO74" i="8"/>
  <c r="AO14" i="8"/>
  <c r="AO12" i="8"/>
  <c r="AO40" i="8"/>
  <c r="AO58" i="8"/>
  <c r="AO25" i="8"/>
  <c r="AO13" i="8"/>
  <c r="AW4" i="8"/>
  <c r="BJ4" i="8" s="1"/>
  <c r="AO10" i="8"/>
  <c r="AQ71" i="8"/>
  <c r="AY85" i="8"/>
  <c r="M86" i="8"/>
  <c r="O86" i="8" s="1"/>
  <c r="S85" i="8"/>
  <c r="W85" i="8" s="1"/>
  <c r="AO67" i="8"/>
  <c r="BG85" i="8"/>
  <c r="AK85" i="8"/>
  <c r="AM85" i="8" s="1"/>
  <c r="AJ86" i="8"/>
  <c r="V83" i="8"/>
  <c r="X83" i="8" s="1"/>
  <c r="AQ83" i="8" s="1"/>
  <c r="BB83" i="8"/>
  <c r="P86" i="8"/>
  <c r="Q86" i="8" s="1"/>
  <c r="BA85" i="8"/>
  <c r="AO82" i="8"/>
  <c r="BF85" i="8"/>
  <c r="AC86" i="8"/>
  <c r="AG85" i="8"/>
  <c r="AO62" i="8"/>
  <c r="AO75" i="8"/>
  <c r="AR5" i="8"/>
  <c r="AO59" i="8"/>
  <c r="AO31" i="8"/>
  <c r="AO57" i="8"/>
  <c r="AO68" i="8"/>
  <c r="AO29" i="8"/>
  <c r="AO54" i="8"/>
  <c r="AO8" i="8"/>
  <c r="AM87" i="6"/>
  <c r="AP83" i="6"/>
  <c r="AK88" i="6"/>
  <c r="BB88" i="6"/>
  <c r="AQ48" i="6"/>
  <c r="AQ11" i="6"/>
  <c r="AO10" i="6"/>
  <c r="AQ42" i="6"/>
  <c r="AQ49" i="6"/>
  <c r="AQ38" i="6"/>
  <c r="U84" i="6"/>
  <c r="AW84" i="6" s="1"/>
  <c r="M86" i="6"/>
  <c r="O86" i="6" s="1"/>
  <c r="S85" i="6"/>
  <c r="W85" i="6" s="1"/>
  <c r="AT85" i="6"/>
  <c r="AO25" i="6"/>
  <c r="AO77" i="6"/>
  <c r="R84" i="6"/>
  <c r="T84" i="6" s="1"/>
  <c r="AP84" i="6" s="1"/>
  <c r="AU86" i="6"/>
  <c r="Q85" i="6"/>
  <c r="R85" i="6" s="1"/>
  <c r="T85" i="6" s="1"/>
  <c r="AV85" i="6"/>
  <c r="AQ18" i="6"/>
  <c r="AO50" i="6"/>
  <c r="AO29" i="6"/>
  <c r="AO62" i="6"/>
  <c r="AQ20" i="6"/>
  <c r="AQ7" i="6"/>
  <c r="AO58" i="6"/>
  <c r="AO24" i="6"/>
  <c r="AQ16" i="6"/>
  <c r="AO53" i="6"/>
  <c r="AO51" i="6"/>
  <c r="AQ33" i="6"/>
  <c r="AQ12" i="6"/>
  <c r="AO43" i="6"/>
  <c r="AO22" i="6"/>
  <c r="AQ40" i="6"/>
  <c r="AQ45" i="6"/>
  <c r="AO17" i="6"/>
  <c r="AO67" i="6"/>
  <c r="AO47" i="6"/>
  <c r="AQ71" i="6"/>
  <c r="AO32" i="6"/>
  <c r="AO6" i="6"/>
  <c r="AO27" i="6"/>
  <c r="AO73" i="6"/>
  <c r="AQ76" i="6"/>
  <c r="AO37" i="6"/>
  <c r="AQ72" i="6"/>
  <c r="AO46" i="6"/>
  <c r="AO8" i="6"/>
  <c r="AO41" i="6"/>
  <c r="AO75" i="6"/>
  <c r="AO80" i="6"/>
  <c r="AQ28" i="6"/>
  <c r="AQ39" i="6"/>
  <c r="AO65" i="6"/>
  <c r="AQ44" i="6"/>
  <c r="AQ68" i="6"/>
  <c r="AO78" i="6"/>
  <c r="AQ74" i="6"/>
  <c r="AO59" i="6"/>
  <c r="AQ26" i="6"/>
  <c r="AO69" i="6"/>
  <c r="AO14" i="6"/>
  <c r="AO66" i="6"/>
  <c r="AQ30" i="6"/>
  <c r="AO63" i="6"/>
  <c r="AQ79" i="6"/>
  <c r="AQ13" i="6"/>
  <c r="AQ57" i="6"/>
  <c r="AQ54" i="6"/>
  <c r="AQ23" i="6"/>
  <c r="AQ5" i="6"/>
  <c r="AO34" i="6"/>
  <c r="AQ60" i="6"/>
  <c r="AQ19" i="6"/>
  <c r="AQ35" i="6"/>
  <c r="AO31" i="6"/>
  <c r="AO61" i="6"/>
  <c r="AQ21" i="6"/>
  <c r="AQ52" i="6"/>
  <c r="AO55" i="6"/>
  <c r="AQ9" i="6"/>
  <c r="AO56" i="6"/>
  <c r="AO64" i="6"/>
  <c r="AF86" i="8"/>
  <c r="AB87" i="8"/>
  <c r="BE87" i="8" s="1"/>
  <c r="AE86" i="8"/>
  <c r="AA87" i="8"/>
  <c r="BD87" i="8" s="1"/>
  <c r="N87" i="8"/>
  <c r="AZ87" i="8" s="1"/>
  <c r="AP84" i="8"/>
  <c r="AD87" i="8"/>
  <c r="Z88" i="8"/>
  <c r="BC88" i="8" s="1"/>
  <c r="P86" i="6"/>
  <c r="AJ89" i="6"/>
  <c r="AA87" i="6"/>
  <c r="AY87" i="6" s="1"/>
  <c r="AE86" i="6"/>
  <c r="AC87" i="6"/>
  <c r="BA87" i="6" s="1"/>
  <c r="AG86" i="6"/>
  <c r="Z89" i="6"/>
  <c r="AX89" i="6" s="1"/>
  <c r="AD88" i="6"/>
  <c r="AB87" i="6"/>
  <c r="AZ87" i="6" s="1"/>
  <c r="AF86" i="6"/>
  <c r="N87" i="6"/>
  <c r="AU87" i="6" s="1"/>
  <c r="R86" i="8" l="1"/>
  <c r="T86" i="8" s="1"/>
  <c r="U86" i="8"/>
  <c r="AR6" i="8"/>
  <c r="AQ83" i="6"/>
  <c r="AR5" i="6"/>
  <c r="AR6" i="6" s="1"/>
  <c r="BC6" i="6" s="1"/>
  <c r="AO83" i="8"/>
  <c r="BH5" i="8"/>
  <c r="BK4" i="8"/>
  <c r="AT5" i="8"/>
  <c r="AR7" i="8"/>
  <c r="BH6" i="8"/>
  <c r="P87" i="8"/>
  <c r="BA87" i="8" s="1"/>
  <c r="BA86" i="8"/>
  <c r="BG86" i="8"/>
  <c r="AK86" i="8"/>
  <c r="AM86" i="8" s="1"/>
  <c r="AJ87" i="8"/>
  <c r="AY86" i="8"/>
  <c r="S86" i="8"/>
  <c r="W86" i="8" s="1"/>
  <c r="M87" i="8"/>
  <c r="V84" i="8"/>
  <c r="X84" i="8" s="1"/>
  <c r="AO84" i="8" s="1"/>
  <c r="BB84" i="8"/>
  <c r="BF86" i="8"/>
  <c r="AG86" i="8"/>
  <c r="AC87" i="8"/>
  <c r="AM88" i="6"/>
  <c r="AK89" i="6"/>
  <c r="BB89" i="6"/>
  <c r="V84" i="6"/>
  <c r="X84" i="6" s="1"/>
  <c r="AO84" i="6" s="1"/>
  <c r="M87" i="6"/>
  <c r="S86" i="6"/>
  <c r="W86" i="6" s="1"/>
  <c r="AT86" i="6"/>
  <c r="U85" i="6"/>
  <c r="AW85" i="6" s="1"/>
  <c r="Q86" i="6"/>
  <c r="AV86" i="6"/>
  <c r="AQ84" i="8"/>
  <c r="AE87" i="8"/>
  <c r="AA88" i="8"/>
  <c r="BD88" i="8" s="1"/>
  <c r="AF87" i="8"/>
  <c r="AB88" i="8"/>
  <c r="BE88" i="8" s="1"/>
  <c r="AD88" i="8"/>
  <c r="Z89" i="8"/>
  <c r="BC89" i="8" s="1"/>
  <c r="N88" i="8"/>
  <c r="AZ88" i="8" s="1"/>
  <c r="AP85" i="8"/>
  <c r="AP85" i="6"/>
  <c r="P87" i="6"/>
  <c r="AJ90" i="6"/>
  <c r="AB88" i="6"/>
  <c r="AZ88" i="6" s="1"/>
  <c r="AF87" i="6"/>
  <c r="Z90" i="6"/>
  <c r="AX90" i="6" s="1"/>
  <c r="AD89" i="6"/>
  <c r="AC88" i="6"/>
  <c r="BA88" i="6" s="1"/>
  <c r="AG87" i="6"/>
  <c r="AA88" i="6"/>
  <c r="AY88" i="6" s="1"/>
  <c r="AE87" i="6"/>
  <c r="N88" i="6"/>
  <c r="AU88" i="6" s="1"/>
  <c r="Q87" i="8" l="1"/>
  <c r="R87" i="8" s="1"/>
  <c r="BC5" i="6"/>
  <c r="AU5" i="8"/>
  <c r="AV5" i="8" s="1"/>
  <c r="BI5" i="8"/>
  <c r="BF87" i="8"/>
  <c r="AC88" i="8"/>
  <c r="AG87" i="8"/>
  <c r="AY87" i="8"/>
  <c r="S87" i="8"/>
  <c r="W87" i="8" s="1"/>
  <c r="M88" i="8"/>
  <c r="BG87" i="8"/>
  <c r="AK87" i="8"/>
  <c r="AM87" i="8" s="1"/>
  <c r="AJ88" i="8"/>
  <c r="V85" i="8"/>
  <c r="X85" i="8" s="1"/>
  <c r="AQ85" i="8" s="1"/>
  <c r="BB85" i="8"/>
  <c r="O87" i="8"/>
  <c r="AR8" i="8"/>
  <c r="BH7" i="8"/>
  <c r="AQ84" i="6"/>
  <c r="AM89" i="6"/>
  <c r="AK90" i="6"/>
  <c r="BB90" i="6"/>
  <c r="U86" i="6"/>
  <c r="AW86" i="6" s="1"/>
  <c r="R86" i="6"/>
  <c r="T86" i="6" s="1"/>
  <c r="M88" i="6"/>
  <c r="O88" i="6" s="1"/>
  <c r="S87" i="6"/>
  <c r="W87" i="6" s="1"/>
  <c r="AT87" i="6"/>
  <c r="O87" i="6"/>
  <c r="Q87" i="6"/>
  <c r="R87" i="6" s="1"/>
  <c r="AV87" i="6"/>
  <c r="AR7" i="6"/>
  <c r="BC7" i="6" s="1"/>
  <c r="V85" i="6"/>
  <c r="X85" i="6" s="1"/>
  <c r="AQ85" i="6" s="1"/>
  <c r="N89" i="8"/>
  <c r="P88" i="8"/>
  <c r="AP86" i="8"/>
  <c r="AF88" i="8"/>
  <c r="AB89" i="8"/>
  <c r="BE89" i="8" s="1"/>
  <c r="Z90" i="8"/>
  <c r="BC90" i="8" s="1"/>
  <c r="AD89" i="8"/>
  <c r="AE88" i="8"/>
  <c r="AA89" i="8"/>
  <c r="BD89" i="8" s="1"/>
  <c r="AJ91" i="6"/>
  <c r="AA89" i="6"/>
  <c r="AY89" i="6" s="1"/>
  <c r="AE88" i="6"/>
  <c r="AC89" i="6"/>
  <c r="BA89" i="6" s="1"/>
  <c r="AG88" i="6"/>
  <c r="Z91" i="6"/>
  <c r="AX91" i="6" s="1"/>
  <c r="AD90" i="6"/>
  <c r="AB89" i="6"/>
  <c r="AZ89" i="6" s="1"/>
  <c r="AF88" i="6"/>
  <c r="N89" i="6"/>
  <c r="P88" i="6"/>
  <c r="AV88" i="6" s="1"/>
  <c r="U87" i="8" l="1"/>
  <c r="T87" i="8"/>
  <c r="V86" i="6"/>
  <c r="X86" i="6" s="1"/>
  <c r="AO86" i="6" s="1"/>
  <c r="AO85" i="8"/>
  <c r="AW5" i="8"/>
  <c r="BJ5" i="8" s="1"/>
  <c r="BG88" i="8"/>
  <c r="AJ89" i="8"/>
  <c r="AK88" i="8"/>
  <c r="AM88" i="8" s="1"/>
  <c r="AR9" i="8"/>
  <c r="BH8" i="8"/>
  <c r="AY88" i="8"/>
  <c r="S88" i="8"/>
  <c r="W88" i="8" s="1"/>
  <c r="M89" i="8"/>
  <c r="O88" i="8"/>
  <c r="V86" i="8"/>
  <c r="X86" i="8" s="1"/>
  <c r="AQ86" i="8" s="1"/>
  <c r="BB86" i="8"/>
  <c r="P89" i="8"/>
  <c r="Q89" i="8" s="1"/>
  <c r="BA88" i="8"/>
  <c r="BF88" i="8"/>
  <c r="AG88" i="8"/>
  <c r="AC89" i="8"/>
  <c r="AZ89" i="8"/>
  <c r="AM90" i="6"/>
  <c r="AK91" i="6"/>
  <c r="BB91" i="6"/>
  <c r="T87" i="6"/>
  <c r="AP87" i="6" s="1"/>
  <c r="U87" i="6"/>
  <c r="AW87" i="6" s="1"/>
  <c r="M89" i="6"/>
  <c r="O89" i="6" s="1"/>
  <c r="AT88" i="6"/>
  <c r="S88" i="6"/>
  <c r="W88" i="6" s="1"/>
  <c r="AP86" i="6"/>
  <c r="AU89" i="6"/>
  <c r="AR8" i="6"/>
  <c r="BC8" i="6" s="1"/>
  <c r="AO85" i="6"/>
  <c r="AE89" i="8"/>
  <c r="AA90" i="8"/>
  <c r="BD90" i="8" s="1"/>
  <c r="Z91" i="8"/>
  <c r="BC91" i="8" s="1"/>
  <c r="AD90" i="8"/>
  <c r="N90" i="8"/>
  <c r="AP87" i="8"/>
  <c r="AF89" i="8"/>
  <c r="AB90" i="8"/>
  <c r="BE90" i="8" s="1"/>
  <c r="Q88" i="8"/>
  <c r="P89" i="6"/>
  <c r="AV89" i="6" s="1"/>
  <c r="AJ92" i="6"/>
  <c r="AB90" i="6"/>
  <c r="AZ90" i="6" s="1"/>
  <c r="AF89" i="6"/>
  <c r="Z92" i="6"/>
  <c r="AX92" i="6" s="1"/>
  <c r="AD91" i="6"/>
  <c r="AC90" i="6"/>
  <c r="BA90" i="6" s="1"/>
  <c r="AG89" i="6"/>
  <c r="AA90" i="6"/>
  <c r="AY90" i="6" s="1"/>
  <c r="AE89" i="6"/>
  <c r="Q88" i="6"/>
  <c r="N90" i="6"/>
  <c r="AU90" i="6" s="1"/>
  <c r="AQ86" i="6" l="1"/>
  <c r="R88" i="8"/>
  <c r="T88" i="8" s="1"/>
  <c r="U88" i="8"/>
  <c r="R89" i="8"/>
  <c r="U89" i="8"/>
  <c r="BK5" i="8"/>
  <c r="AT6" i="8"/>
  <c r="AY89" i="8"/>
  <c r="S89" i="8"/>
  <c r="W89" i="8" s="1"/>
  <c r="M90" i="8"/>
  <c r="O90" i="8" s="1"/>
  <c r="AZ90" i="8"/>
  <c r="BF89" i="8"/>
  <c r="AC90" i="8"/>
  <c r="AG89" i="8"/>
  <c r="AR10" i="8"/>
  <c r="BH9" i="8"/>
  <c r="BG89" i="8"/>
  <c r="AK89" i="8"/>
  <c r="AM89" i="8" s="1"/>
  <c r="AJ90" i="8"/>
  <c r="O89" i="8"/>
  <c r="T89" i="8" s="1"/>
  <c r="AO86" i="8"/>
  <c r="V87" i="8"/>
  <c r="X87" i="8" s="1"/>
  <c r="AQ87" i="8" s="1"/>
  <c r="BB87" i="8"/>
  <c r="P90" i="8"/>
  <c r="BA89" i="8"/>
  <c r="AM91" i="6"/>
  <c r="AK92" i="6"/>
  <c r="BB92" i="6"/>
  <c r="U88" i="6"/>
  <c r="AW88" i="6" s="1"/>
  <c r="S89" i="6"/>
  <c r="W89" i="6" s="1"/>
  <c r="M90" i="6"/>
  <c r="AT89" i="6"/>
  <c r="AR9" i="6"/>
  <c r="BC9" i="6" s="1"/>
  <c r="R88" i="6"/>
  <c r="T88" i="6" s="1"/>
  <c r="V87" i="6"/>
  <c r="X87" i="6" s="1"/>
  <c r="AO87" i="6" s="1"/>
  <c r="AF90" i="8"/>
  <c r="AB91" i="8"/>
  <c r="BE91" i="8" s="1"/>
  <c r="AE90" i="8"/>
  <c r="AA91" i="8"/>
  <c r="BD91" i="8" s="1"/>
  <c r="AD91" i="8"/>
  <c r="Z92" i="8"/>
  <c r="BC92" i="8" s="1"/>
  <c r="N91" i="8"/>
  <c r="P90" i="6"/>
  <c r="Q89" i="6"/>
  <c r="AJ93" i="6"/>
  <c r="AA91" i="6"/>
  <c r="AY91" i="6" s="1"/>
  <c r="AE90" i="6"/>
  <c r="AB91" i="6"/>
  <c r="AZ91" i="6" s="1"/>
  <c r="AF90" i="6"/>
  <c r="AC91" i="6"/>
  <c r="BA91" i="6" s="1"/>
  <c r="AG90" i="6"/>
  <c r="Z93" i="6"/>
  <c r="AX93" i="6" s="1"/>
  <c r="AD92" i="6"/>
  <c r="N91" i="6"/>
  <c r="AO87" i="8" l="1"/>
  <c r="AU6" i="8"/>
  <c r="AV6" i="8" s="1"/>
  <c r="BI6" i="8"/>
  <c r="V88" i="8"/>
  <c r="X88" i="8" s="1"/>
  <c r="AQ88" i="8" s="1"/>
  <c r="BB88" i="8"/>
  <c r="AP89" i="8"/>
  <c r="BF90" i="8"/>
  <c r="AG90" i="8"/>
  <c r="AC91" i="8"/>
  <c r="AR11" i="8"/>
  <c r="BH10" i="8"/>
  <c r="AZ91" i="8"/>
  <c r="AY90" i="8"/>
  <c r="S90" i="8"/>
  <c r="W90" i="8" s="1"/>
  <c r="M91" i="8"/>
  <c r="O91" i="8" s="1"/>
  <c r="P91" i="8"/>
  <c r="Q91" i="8" s="1"/>
  <c r="BA90" i="8"/>
  <c r="Q90" i="8"/>
  <c r="AP88" i="8"/>
  <c r="BG90" i="8"/>
  <c r="AJ91" i="8"/>
  <c r="AK90" i="8"/>
  <c r="AM90" i="8" s="1"/>
  <c r="AM92" i="6"/>
  <c r="V88" i="6"/>
  <c r="X88" i="6" s="1"/>
  <c r="AO88" i="6" s="1"/>
  <c r="AK93" i="6"/>
  <c r="BB93" i="6"/>
  <c r="U89" i="6"/>
  <c r="AW89" i="6" s="1"/>
  <c r="M91" i="6"/>
  <c r="O91" i="6" s="1"/>
  <c r="AT90" i="6"/>
  <c r="S90" i="6"/>
  <c r="W90" i="6" s="1"/>
  <c r="O90" i="6"/>
  <c r="AU91" i="6"/>
  <c r="Q90" i="6"/>
  <c r="AV90" i="6"/>
  <c r="AR10" i="6"/>
  <c r="BC10" i="6" s="1"/>
  <c r="R89" i="6"/>
  <c r="T89" i="6" s="1"/>
  <c r="AQ87" i="6"/>
  <c r="AE91" i="8"/>
  <c r="AA92" i="8"/>
  <c r="BD92" i="8" s="1"/>
  <c r="AD92" i="8"/>
  <c r="Z93" i="8"/>
  <c r="BC93" i="8" s="1"/>
  <c r="AF91" i="8"/>
  <c r="AB92" i="8"/>
  <c r="BE92" i="8" s="1"/>
  <c r="N92" i="8"/>
  <c r="AZ92" i="8" s="1"/>
  <c r="AP88" i="6"/>
  <c r="P91" i="6"/>
  <c r="AV91" i="6" s="1"/>
  <c r="AJ94" i="6"/>
  <c r="Z94" i="6"/>
  <c r="AX94" i="6" s="1"/>
  <c r="AD93" i="6"/>
  <c r="AC92" i="6"/>
  <c r="BA92" i="6" s="1"/>
  <c r="AG91" i="6"/>
  <c r="AB92" i="6"/>
  <c r="AZ92" i="6" s="1"/>
  <c r="AF91" i="6"/>
  <c r="AA92" i="6"/>
  <c r="AY92" i="6" s="1"/>
  <c r="AE91" i="6"/>
  <c r="N92" i="6"/>
  <c r="AU92" i="6" s="1"/>
  <c r="R91" i="8" l="1"/>
  <c r="T91" i="8" s="1"/>
  <c r="AP91" i="8" s="1"/>
  <c r="U91" i="8"/>
  <c r="R90" i="8"/>
  <c r="T90" i="8" s="1"/>
  <c r="AP90" i="8" s="1"/>
  <c r="U90" i="8"/>
  <c r="BB90" i="8" s="1"/>
  <c r="AQ88" i="6"/>
  <c r="AO88" i="8"/>
  <c r="AW6" i="8"/>
  <c r="BJ6" i="8" s="1"/>
  <c r="AR12" i="8"/>
  <c r="BH11" i="8"/>
  <c r="BF91" i="8"/>
  <c r="AG91" i="8"/>
  <c r="AC92" i="8"/>
  <c r="BG91" i="8"/>
  <c r="AJ92" i="8"/>
  <c r="AK91" i="8"/>
  <c r="AM91" i="8" s="1"/>
  <c r="P92" i="8"/>
  <c r="Q92" i="8" s="1"/>
  <c r="BA91" i="8"/>
  <c r="AY91" i="8"/>
  <c r="S91" i="8"/>
  <c r="W91" i="8" s="1"/>
  <c r="M92" i="8"/>
  <c r="O92" i="8" s="1"/>
  <c r="V89" i="8"/>
  <c r="X89" i="8" s="1"/>
  <c r="BB89" i="8"/>
  <c r="AM93" i="6"/>
  <c r="AK94" i="6"/>
  <c r="BB94" i="6"/>
  <c r="U90" i="6"/>
  <c r="AW90" i="6" s="1"/>
  <c r="R90" i="6"/>
  <c r="T90" i="6" s="1"/>
  <c r="AP90" i="6" s="1"/>
  <c r="S91" i="6"/>
  <c r="W91" i="6" s="1"/>
  <c r="AT91" i="6"/>
  <c r="M92" i="6"/>
  <c r="AR11" i="6"/>
  <c r="BC11" i="6" s="1"/>
  <c r="N93" i="8"/>
  <c r="AZ93" i="8" s="1"/>
  <c r="AF92" i="8"/>
  <c r="AB93" i="8"/>
  <c r="BE93" i="8" s="1"/>
  <c r="AD93" i="8"/>
  <c r="Z94" i="8"/>
  <c r="BC94" i="8" s="1"/>
  <c r="AE92" i="8"/>
  <c r="AA93" i="8"/>
  <c r="BD93" i="8" s="1"/>
  <c r="AP89" i="6"/>
  <c r="P92" i="6"/>
  <c r="Q91" i="6"/>
  <c r="AJ95" i="6"/>
  <c r="AA93" i="6"/>
  <c r="AY93" i="6" s="1"/>
  <c r="AE92" i="6"/>
  <c r="AB93" i="6"/>
  <c r="AZ93" i="6" s="1"/>
  <c r="AF92" i="6"/>
  <c r="AC93" i="6"/>
  <c r="BA93" i="6" s="1"/>
  <c r="AG92" i="6"/>
  <c r="Z95" i="6"/>
  <c r="AX95" i="6" s="1"/>
  <c r="AD94" i="6"/>
  <c r="N93" i="6"/>
  <c r="V90" i="8" l="1"/>
  <c r="X90" i="8" s="1"/>
  <c r="AQ90" i="8" s="1"/>
  <c r="R92" i="8"/>
  <c r="T92" i="8" s="1"/>
  <c r="U92" i="8"/>
  <c r="BK6" i="8"/>
  <c r="AT7" i="8"/>
  <c r="P93" i="8"/>
  <c r="BA92" i="8"/>
  <c r="BG92" i="8"/>
  <c r="AJ93" i="8"/>
  <c r="AK92" i="8"/>
  <c r="AM92" i="8" s="1"/>
  <c r="BF92" i="8"/>
  <c r="AG92" i="8"/>
  <c r="AC93" i="8"/>
  <c r="AO89" i="8"/>
  <c r="AQ89" i="8"/>
  <c r="AY92" i="8"/>
  <c r="M93" i="8"/>
  <c r="S92" i="8"/>
  <c r="W92" i="8" s="1"/>
  <c r="AR13" i="8"/>
  <c r="BH12" i="8"/>
  <c r="AM94" i="6"/>
  <c r="AK95" i="6"/>
  <c r="BB95" i="6"/>
  <c r="U91" i="6"/>
  <c r="AW91" i="6" s="1"/>
  <c r="S92" i="6"/>
  <c r="W92" i="6" s="1"/>
  <c r="AT92" i="6"/>
  <c r="M93" i="6"/>
  <c r="O93" i="6" s="1"/>
  <c r="O92" i="6"/>
  <c r="AU93" i="6"/>
  <c r="Q92" i="6"/>
  <c r="AV92" i="6"/>
  <c r="AR12" i="6"/>
  <c r="BC12" i="6" s="1"/>
  <c r="V89" i="6"/>
  <c r="X89" i="6" s="1"/>
  <c r="AO89" i="6" s="1"/>
  <c r="V90" i="6"/>
  <c r="X90" i="6" s="1"/>
  <c r="AQ90" i="6" s="1"/>
  <c r="R91" i="6"/>
  <c r="T91" i="6" s="1"/>
  <c r="Q93" i="8"/>
  <c r="N94" i="8"/>
  <c r="AZ94" i="8" s="1"/>
  <c r="AF93" i="8"/>
  <c r="AB94" i="8"/>
  <c r="BE94" i="8" s="1"/>
  <c r="AD94" i="8"/>
  <c r="Z95" i="8"/>
  <c r="BC95" i="8" s="1"/>
  <c r="O93" i="8"/>
  <c r="AE93" i="8"/>
  <c r="AA94" i="8"/>
  <c r="BD94" i="8" s="1"/>
  <c r="P93" i="6"/>
  <c r="AV93" i="6" s="1"/>
  <c r="AJ96" i="6"/>
  <c r="AB94" i="6"/>
  <c r="AZ94" i="6" s="1"/>
  <c r="AF93" i="6"/>
  <c r="AA94" i="6"/>
  <c r="AY94" i="6" s="1"/>
  <c r="AE93" i="6"/>
  <c r="Z96" i="6"/>
  <c r="AX96" i="6" s="1"/>
  <c r="AD95" i="6"/>
  <c r="AC94" i="6"/>
  <c r="BA94" i="6" s="1"/>
  <c r="AG93" i="6"/>
  <c r="N94" i="6"/>
  <c r="AU94" i="6" s="1"/>
  <c r="AO90" i="8" l="1"/>
  <c r="R93" i="8"/>
  <c r="T93" i="8" s="1"/>
  <c r="AP93" i="8" s="1"/>
  <c r="U93" i="8"/>
  <c r="AU7" i="8"/>
  <c r="AV7" i="8" s="1"/>
  <c r="BI7" i="8"/>
  <c r="BF93" i="8"/>
  <c r="AG93" i="8"/>
  <c r="AC94" i="8"/>
  <c r="BG93" i="8"/>
  <c r="AJ94" i="8"/>
  <c r="AK93" i="8"/>
  <c r="AM93" i="8" s="1"/>
  <c r="AR14" i="8"/>
  <c r="BH13" i="8"/>
  <c r="P94" i="8"/>
  <c r="BA93" i="8"/>
  <c r="AY93" i="8"/>
  <c r="S93" i="8"/>
  <c r="W93" i="8" s="1"/>
  <c r="M94" i="8"/>
  <c r="O94" i="8" s="1"/>
  <c r="V91" i="8"/>
  <c r="X91" i="8" s="1"/>
  <c r="BB91" i="8"/>
  <c r="AM95" i="6"/>
  <c r="AK96" i="6"/>
  <c r="BB96" i="6"/>
  <c r="U92" i="6"/>
  <c r="AW92" i="6" s="1"/>
  <c r="R92" i="6"/>
  <c r="T92" i="6" s="1"/>
  <c r="AP92" i="6" s="1"/>
  <c r="S93" i="6"/>
  <c r="W93" i="6" s="1"/>
  <c r="AT93" i="6"/>
  <c r="M94" i="6"/>
  <c r="AQ89" i="6"/>
  <c r="AR13" i="6"/>
  <c r="BC13" i="6" s="1"/>
  <c r="AO90" i="6"/>
  <c r="AF94" i="8"/>
  <c r="AB95" i="8"/>
  <c r="BE95" i="8" s="1"/>
  <c r="Z96" i="8"/>
  <c r="BC96" i="8" s="1"/>
  <c r="AD95" i="8"/>
  <c r="N95" i="8"/>
  <c r="AE94" i="8"/>
  <c r="AA95" i="8"/>
  <c r="BD95" i="8" s="1"/>
  <c r="AP92" i="8"/>
  <c r="AP91" i="6"/>
  <c r="P94" i="6"/>
  <c r="Q93" i="6"/>
  <c r="AJ97" i="6"/>
  <c r="Z97" i="6"/>
  <c r="AX97" i="6" s="1"/>
  <c r="AD96" i="6"/>
  <c r="AA95" i="6"/>
  <c r="AY95" i="6" s="1"/>
  <c r="AE94" i="6"/>
  <c r="AB95" i="6"/>
  <c r="AZ95" i="6" s="1"/>
  <c r="AF94" i="6"/>
  <c r="AC95" i="6"/>
  <c r="BA95" i="6" s="1"/>
  <c r="AG94" i="6"/>
  <c r="N95" i="6"/>
  <c r="AU95" i="6" s="1"/>
  <c r="AW7" i="8" l="1"/>
  <c r="BJ7" i="8" s="1"/>
  <c r="P95" i="8"/>
  <c r="BA94" i="8"/>
  <c r="BG94" i="8"/>
  <c r="AJ95" i="8"/>
  <c r="AK94" i="8"/>
  <c r="AM94" i="8" s="1"/>
  <c r="V92" i="8"/>
  <c r="X92" i="8" s="1"/>
  <c r="AQ92" i="8" s="1"/>
  <c r="BB92" i="8"/>
  <c r="BF94" i="8"/>
  <c r="AG94" i="8"/>
  <c r="AC95" i="8"/>
  <c r="O95" i="8"/>
  <c r="AZ95" i="8"/>
  <c r="AY94" i="8"/>
  <c r="M95" i="8"/>
  <c r="S94" i="8"/>
  <c r="W94" i="8" s="1"/>
  <c r="V93" i="8"/>
  <c r="X93" i="8" s="1"/>
  <c r="AQ93" i="8" s="1"/>
  <c r="BB93" i="8"/>
  <c r="AR15" i="8"/>
  <c r="BH14" i="8"/>
  <c r="Q94" i="8"/>
  <c r="AO91" i="8"/>
  <c r="AQ91" i="8"/>
  <c r="AM96" i="6"/>
  <c r="AK97" i="6"/>
  <c r="BB97" i="6"/>
  <c r="M95" i="6"/>
  <c r="O95" i="6" s="1"/>
  <c r="S94" i="6"/>
  <c r="W94" i="6" s="1"/>
  <c r="AT94" i="6"/>
  <c r="O94" i="6"/>
  <c r="U93" i="6"/>
  <c r="AW93" i="6" s="1"/>
  <c r="Q94" i="6"/>
  <c r="AV94" i="6"/>
  <c r="AR14" i="6"/>
  <c r="BC14" i="6" s="1"/>
  <c r="V92" i="6"/>
  <c r="X92" i="6" s="1"/>
  <c r="AQ92" i="6" s="1"/>
  <c r="R93" i="6"/>
  <c r="T93" i="6" s="1"/>
  <c r="V91" i="6"/>
  <c r="X91" i="6" s="1"/>
  <c r="AO91" i="6" s="1"/>
  <c r="AF95" i="8"/>
  <c r="AB96" i="8"/>
  <c r="BE96" i="8" s="1"/>
  <c r="Z97" i="8"/>
  <c r="BC97" i="8" s="1"/>
  <c r="AD96" i="8"/>
  <c r="AE95" i="8"/>
  <c r="AA96" i="8"/>
  <c r="BD96" i="8" s="1"/>
  <c r="Q95" i="8"/>
  <c r="N96" i="8"/>
  <c r="P95" i="6"/>
  <c r="AJ98" i="6"/>
  <c r="AB96" i="6"/>
  <c r="AZ96" i="6" s="1"/>
  <c r="AF95" i="6"/>
  <c r="AA96" i="6"/>
  <c r="AY96" i="6" s="1"/>
  <c r="AE95" i="6"/>
  <c r="Z98" i="6"/>
  <c r="AX98" i="6" s="1"/>
  <c r="AD97" i="6"/>
  <c r="AC96" i="6"/>
  <c r="BA96" i="6" s="1"/>
  <c r="AG95" i="6"/>
  <c r="N96" i="6"/>
  <c r="AU96" i="6" s="1"/>
  <c r="R94" i="8" l="1"/>
  <c r="T94" i="8" s="1"/>
  <c r="U94" i="8"/>
  <c r="R95" i="8"/>
  <c r="T95" i="8" s="1"/>
  <c r="AP95" i="8" s="1"/>
  <c r="U95" i="8"/>
  <c r="BK7" i="8"/>
  <c r="AT8" i="8"/>
  <c r="BF95" i="8"/>
  <c r="AG95" i="8"/>
  <c r="AC96" i="8"/>
  <c r="AO93" i="8"/>
  <c r="AR16" i="8"/>
  <c r="BH15" i="8"/>
  <c r="AY95" i="8"/>
  <c r="S95" i="8"/>
  <c r="W95" i="8" s="1"/>
  <c r="M96" i="8"/>
  <c r="AO92" i="8"/>
  <c r="AZ96" i="8"/>
  <c r="BG95" i="8"/>
  <c r="AJ96" i="8"/>
  <c r="AK95" i="8"/>
  <c r="AM95" i="8" s="1"/>
  <c r="P96" i="8"/>
  <c r="Q96" i="8" s="1"/>
  <c r="BA95" i="8"/>
  <c r="AM97" i="6"/>
  <c r="AK98" i="6"/>
  <c r="BB98" i="6"/>
  <c r="U94" i="6"/>
  <c r="AW94" i="6" s="1"/>
  <c r="R94" i="6"/>
  <c r="T94" i="6" s="1"/>
  <c r="AP94" i="6" s="1"/>
  <c r="M96" i="6"/>
  <c r="S95" i="6"/>
  <c r="W95" i="6" s="1"/>
  <c r="AT95" i="6"/>
  <c r="Q95" i="6"/>
  <c r="AV95" i="6"/>
  <c r="AR15" i="6"/>
  <c r="AO92" i="6"/>
  <c r="AQ91" i="6"/>
  <c r="AP94" i="8"/>
  <c r="AE96" i="8"/>
  <c r="AA97" i="8"/>
  <c r="BD97" i="8" s="1"/>
  <c r="AD97" i="8"/>
  <c r="Z98" i="8"/>
  <c r="BC98" i="8" s="1"/>
  <c r="N97" i="8"/>
  <c r="AZ97" i="8" s="1"/>
  <c r="AF96" i="8"/>
  <c r="AB97" i="8"/>
  <c r="BE97" i="8" s="1"/>
  <c r="AP93" i="6"/>
  <c r="P96" i="6"/>
  <c r="AJ99" i="6"/>
  <c r="AC97" i="6"/>
  <c r="BA97" i="6" s="1"/>
  <c r="AG96" i="6"/>
  <c r="Z99" i="6"/>
  <c r="AX99" i="6" s="1"/>
  <c r="AD98" i="6"/>
  <c r="AA97" i="6"/>
  <c r="AY97" i="6" s="1"/>
  <c r="AE96" i="6"/>
  <c r="AB97" i="6"/>
  <c r="AZ97" i="6" s="1"/>
  <c r="AF96" i="6"/>
  <c r="N97" i="6"/>
  <c r="R96" i="8" l="1"/>
  <c r="U96" i="8"/>
  <c r="BC15" i="6"/>
  <c r="C4" i="10"/>
  <c r="AU8" i="8"/>
  <c r="AV8" i="8" s="1"/>
  <c r="BI8" i="8"/>
  <c r="BG96" i="8"/>
  <c r="AK96" i="8"/>
  <c r="AM96" i="8" s="1"/>
  <c r="AJ97" i="8"/>
  <c r="AY96" i="8"/>
  <c r="M97" i="8"/>
  <c r="O97" i="8" s="1"/>
  <c r="S96" i="8"/>
  <c r="W96" i="8" s="1"/>
  <c r="AR17" i="8"/>
  <c r="BH16" i="8"/>
  <c r="P97" i="8"/>
  <c r="BA96" i="8"/>
  <c r="BF96" i="8"/>
  <c r="AG96" i="8"/>
  <c r="AC97" i="8"/>
  <c r="O96" i="8"/>
  <c r="T96" i="8" s="1"/>
  <c r="V94" i="8"/>
  <c r="X94" i="8" s="1"/>
  <c r="AQ94" i="8" s="1"/>
  <c r="BB94" i="8"/>
  <c r="AM98" i="6"/>
  <c r="AK99" i="6"/>
  <c r="BB99" i="6"/>
  <c r="U95" i="6"/>
  <c r="AW95" i="6" s="1"/>
  <c r="R95" i="6"/>
  <c r="T95" i="6" s="1"/>
  <c r="M97" i="6"/>
  <c r="O97" i="6" s="1"/>
  <c r="S96" i="6"/>
  <c r="W96" i="6" s="1"/>
  <c r="AT96" i="6"/>
  <c r="O96" i="6"/>
  <c r="AU97" i="6"/>
  <c r="Q96" i="6"/>
  <c r="R96" i="6" s="1"/>
  <c r="AV96" i="6"/>
  <c r="AR16" i="6"/>
  <c r="BC16" i="6" s="1"/>
  <c r="V93" i="6"/>
  <c r="X93" i="6" s="1"/>
  <c r="AO93" i="6" s="1"/>
  <c r="V94" i="6"/>
  <c r="X94" i="6" s="1"/>
  <c r="AO94" i="6" s="1"/>
  <c r="AF97" i="8"/>
  <c r="AB98" i="8"/>
  <c r="BE98" i="8" s="1"/>
  <c r="N98" i="8"/>
  <c r="AZ98" i="8" s="1"/>
  <c r="AD98" i="8"/>
  <c r="Z99" i="8"/>
  <c r="BC99" i="8" s="1"/>
  <c r="AA98" i="8"/>
  <c r="BD98" i="8" s="1"/>
  <c r="AE97" i="8"/>
  <c r="P97" i="6"/>
  <c r="AJ100" i="6"/>
  <c r="AB98" i="6"/>
  <c r="AZ98" i="6" s="1"/>
  <c r="AF97" i="6"/>
  <c r="AA98" i="6"/>
  <c r="AY98" i="6" s="1"/>
  <c r="AE97" i="6"/>
  <c r="Z100" i="6"/>
  <c r="AX100" i="6" s="1"/>
  <c r="AD99" i="6"/>
  <c r="AC98" i="6"/>
  <c r="BA98" i="6" s="1"/>
  <c r="AG97" i="6"/>
  <c r="N98" i="6"/>
  <c r="AO94" i="8" l="1"/>
  <c r="V95" i="6"/>
  <c r="X95" i="6" s="1"/>
  <c r="AQ95" i="6" s="1"/>
  <c r="AW8" i="8"/>
  <c r="BJ8" i="8" s="1"/>
  <c r="AP96" i="8"/>
  <c r="P98" i="8"/>
  <c r="Q98" i="8" s="1"/>
  <c r="BA97" i="8"/>
  <c r="V95" i="8"/>
  <c r="X95" i="8" s="1"/>
  <c r="BB95" i="8"/>
  <c r="Q97" i="8"/>
  <c r="AR18" i="8"/>
  <c r="BH17" i="8"/>
  <c r="AY97" i="8"/>
  <c r="S97" i="8"/>
  <c r="W97" i="8" s="1"/>
  <c r="M98" i="8"/>
  <c r="BG97" i="8"/>
  <c r="AK97" i="8"/>
  <c r="AM97" i="8" s="1"/>
  <c r="AJ98" i="8"/>
  <c r="BF97" i="8"/>
  <c r="AG97" i="8"/>
  <c r="AC98" i="8"/>
  <c r="AP95" i="6"/>
  <c r="AM99" i="6"/>
  <c r="T96" i="6"/>
  <c r="AP96" i="6" s="1"/>
  <c r="AK100" i="6"/>
  <c r="BB100" i="6"/>
  <c r="M98" i="6"/>
  <c r="S97" i="6"/>
  <c r="W97" i="6" s="1"/>
  <c r="AT97" i="6"/>
  <c r="U96" i="6"/>
  <c r="AW96" i="6" s="1"/>
  <c r="O98" i="6"/>
  <c r="AU98" i="6"/>
  <c r="Q97" i="6"/>
  <c r="AV97" i="6"/>
  <c r="AR17" i="6"/>
  <c r="BC17" i="6" s="1"/>
  <c r="AQ94" i="6"/>
  <c r="AQ93" i="6"/>
  <c r="AD99" i="8"/>
  <c r="Z100" i="8"/>
  <c r="BC100" i="8" s="1"/>
  <c r="N99" i="8"/>
  <c r="AZ99" i="8" s="1"/>
  <c r="AE98" i="8"/>
  <c r="AA99" i="8"/>
  <c r="BD99" i="8" s="1"/>
  <c r="AB99" i="8"/>
  <c r="BE99" i="8" s="1"/>
  <c r="AF98" i="8"/>
  <c r="P98" i="6"/>
  <c r="AJ101" i="6"/>
  <c r="AB99" i="6"/>
  <c r="AZ99" i="6" s="1"/>
  <c r="AF98" i="6"/>
  <c r="AC99" i="6"/>
  <c r="BA99" i="6" s="1"/>
  <c r="AG98" i="6"/>
  <c r="Z101" i="6"/>
  <c r="AX101" i="6" s="1"/>
  <c r="AD100" i="6"/>
  <c r="AA99" i="6"/>
  <c r="AY99" i="6" s="1"/>
  <c r="AE98" i="6"/>
  <c r="N99" i="6"/>
  <c r="R97" i="8" l="1"/>
  <c r="T97" i="8" s="1"/>
  <c r="AP97" i="8" s="1"/>
  <c r="U97" i="8"/>
  <c r="R98" i="8"/>
  <c r="U98" i="8"/>
  <c r="AO95" i="6"/>
  <c r="BK8" i="8"/>
  <c r="AT9" i="8"/>
  <c r="AR19" i="8"/>
  <c r="BH18" i="8"/>
  <c r="AQ95" i="8"/>
  <c r="AO95" i="8"/>
  <c r="AY98" i="8"/>
  <c r="S98" i="8"/>
  <c r="W98" i="8" s="1"/>
  <c r="M99" i="8"/>
  <c r="O99" i="8" s="1"/>
  <c r="O98" i="8"/>
  <c r="T98" i="8" s="1"/>
  <c r="BG98" i="8"/>
  <c r="AK98" i="8"/>
  <c r="AM98" i="8" s="1"/>
  <c r="AJ99" i="8"/>
  <c r="P99" i="8"/>
  <c r="BA99" i="8" s="1"/>
  <c r="BA98" i="8"/>
  <c r="BF98" i="8"/>
  <c r="AG98" i="8"/>
  <c r="AC99" i="8"/>
  <c r="V96" i="8"/>
  <c r="X96" i="8" s="1"/>
  <c r="BB96" i="8"/>
  <c r="AM100" i="6"/>
  <c r="AK101" i="6"/>
  <c r="BB101" i="6"/>
  <c r="U97" i="6"/>
  <c r="AW97" i="6" s="1"/>
  <c r="R97" i="6"/>
  <c r="T97" i="6" s="1"/>
  <c r="M99" i="6"/>
  <c r="S98" i="6"/>
  <c r="W98" i="6" s="1"/>
  <c r="AT98" i="6"/>
  <c r="O99" i="6"/>
  <c r="AU99" i="6"/>
  <c r="Q98" i="6"/>
  <c r="AV98" i="6"/>
  <c r="AR18" i="6"/>
  <c r="BC18" i="6" s="1"/>
  <c r="V96" i="6"/>
  <c r="X96" i="6" s="1"/>
  <c r="AO96" i="6" s="1"/>
  <c r="N100" i="8"/>
  <c r="AF99" i="8"/>
  <c r="AB100" i="8"/>
  <c r="BE100" i="8" s="1"/>
  <c r="AD100" i="8"/>
  <c r="Z101" i="8"/>
  <c r="BC101" i="8" s="1"/>
  <c r="AE99" i="8"/>
  <c r="AA100" i="8"/>
  <c r="BD100" i="8" s="1"/>
  <c r="P99" i="6"/>
  <c r="AV99" i="6" s="1"/>
  <c r="AJ102" i="6"/>
  <c r="AC100" i="6"/>
  <c r="BA100" i="6" s="1"/>
  <c r="AG99" i="6"/>
  <c r="AA100" i="6"/>
  <c r="AY100" i="6" s="1"/>
  <c r="AE99" i="6"/>
  <c r="Z102" i="6"/>
  <c r="AX102" i="6" s="1"/>
  <c r="AD101" i="6"/>
  <c r="AB100" i="6"/>
  <c r="AZ100" i="6" s="1"/>
  <c r="AF99" i="6"/>
  <c r="N100" i="6"/>
  <c r="AU100" i="6" s="1"/>
  <c r="AU9" i="8" l="1"/>
  <c r="AV9" i="8" s="1"/>
  <c r="BI9" i="8"/>
  <c r="BG99" i="8"/>
  <c r="AJ100" i="8"/>
  <c r="AK99" i="8"/>
  <c r="AM99" i="8" s="1"/>
  <c r="AY99" i="8"/>
  <c r="S99" i="8"/>
  <c r="W99" i="8" s="1"/>
  <c r="M100" i="8"/>
  <c r="O100" i="8" s="1"/>
  <c r="AQ96" i="8"/>
  <c r="AO96" i="8"/>
  <c r="BF99" i="8"/>
  <c r="AG99" i="8"/>
  <c r="AC100" i="8"/>
  <c r="AZ100" i="8"/>
  <c r="Q99" i="8"/>
  <c r="V97" i="8"/>
  <c r="X97" i="8" s="1"/>
  <c r="AO97" i="8" s="1"/>
  <c r="BB97" i="8"/>
  <c r="AR20" i="8"/>
  <c r="BH19" i="8"/>
  <c r="V97" i="6"/>
  <c r="X97" i="6" s="1"/>
  <c r="AO97" i="6" s="1"/>
  <c r="AM101" i="6"/>
  <c r="AK102" i="6"/>
  <c r="BB102" i="6"/>
  <c r="M100" i="6"/>
  <c r="O100" i="6" s="1"/>
  <c r="S99" i="6"/>
  <c r="W99" i="6" s="1"/>
  <c r="AT99" i="6"/>
  <c r="U98" i="6"/>
  <c r="AW98" i="6" s="1"/>
  <c r="R98" i="6"/>
  <c r="T98" i="6" s="1"/>
  <c r="AP98" i="6" s="1"/>
  <c r="AP97" i="6"/>
  <c r="AR19" i="6"/>
  <c r="BC19" i="6" s="1"/>
  <c r="AQ96" i="6"/>
  <c r="AD101" i="8"/>
  <c r="Z102" i="8"/>
  <c r="BC102" i="8" s="1"/>
  <c r="AE100" i="8"/>
  <c r="AA101" i="8"/>
  <c r="BD101" i="8" s="1"/>
  <c r="N101" i="8"/>
  <c r="P100" i="8"/>
  <c r="AP98" i="8"/>
  <c r="AF100" i="8"/>
  <c r="AB101" i="8"/>
  <c r="BE101" i="8" s="1"/>
  <c r="Q99" i="6"/>
  <c r="AJ103" i="6"/>
  <c r="AB101" i="6"/>
  <c r="AZ101" i="6" s="1"/>
  <c r="AF100" i="6"/>
  <c r="Z103" i="6"/>
  <c r="AX103" i="6" s="1"/>
  <c r="AD102" i="6"/>
  <c r="AA101" i="6"/>
  <c r="AY101" i="6" s="1"/>
  <c r="AE100" i="6"/>
  <c r="AC101" i="6"/>
  <c r="BA101" i="6" s="1"/>
  <c r="AG100" i="6"/>
  <c r="N101" i="6"/>
  <c r="AU101" i="6" s="1"/>
  <c r="P100" i="6"/>
  <c r="AV100" i="6" s="1"/>
  <c r="R99" i="8" l="1"/>
  <c r="T99" i="8" s="1"/>
  <c r="AP99" i="8" s="1"/>
  <c r="U99" i="8"/>
  <c r="AQ97" i="6"/>
  <c r="AQ97" i="8"/>
  <c r="AW9" i="8"/>
  <c r="BJ9" i="8" s="1"/>
  <c r="P101" i="8"/>
  <c r="Q101" i="8" s="1"/>
  <c r="BA100" i="8"/>
  <c r="AY100" i="8"/>
  <c r="S100" i="8"/>
  <c r="W100" i="8" s="1"/>
  <c r="M101" i="8"/>
  <c r="O101" i="8" s="1"/>
  <c r="AZ101" i="8"/>
  <c r="AR21" i="8"/>
  <c r="BH20" i="8"/>
  <c r="BG100" i="8"/>
  <c r="AK100" i="8"/>
  <c r="AM100" i="8" s="1"/>
  <c r="AJ101" i="8"/>
  <c r="BF100" i="8"/>
  <c r="AG100" i="8"/>
  <c r="AC101" i="8"/>
  <c r="V98" i="8"/>
  <c r="X98" i="8" s="1"/>
  <c r="AQ98" i="8" s="1"/>
  <c r="BB98" i="8"/>
  <c r="AM102" i="6"/>
  <c r="AK103" i="6"/>
  <c r="BB103" i="6"/>
  <c r="V98" i="6"/>
  <c r="X98" i="6" s="1"/>
  <c r="AO98" i="6" s="1"/>
  <c r="U99" i="6"/>
  <c r="AW99" i="6" s="1"/>
  <c r="S100" i="6"/>
  <c r="W100" i="6" s="1"/>
  <c r="AT100" i="6"/>
  <c r="M101" i="6"/>
  <c r="O101" i="6" s="1"/>
  <c r="AR20" i="6"/>
  <c r="BC20" i="6" s="1"/>
  <c r="R99" i="6"/>
  <c r="T99" i="6" s="1"/>
  <c r="AF101" i="8"/>
  <c r="AB102" i="8"/>
  <c r="BE102" i="8" s="1"/>
  <c r="Q100" i="8"/>
  <c r="AE101" i="8"/>
  <c r="AA102" i="8"/>
  <c r="BD102" i="8" s="1"/>
  <c r="N102" i="8"/>
  <c r="AZ102" i="8" s="1"/>
  <c r="AD102" i="8"/>
  <c r="Z103" i="8"/>
  <c r="BC103" i="8" s="1"/>
  <c r="P101" i="6"/>
  <c r="AJ104" i="6"/>
  <c r="Z104" i="6"/>
  <c r="AX104" i="6" s="1"/>
  <c r="AD103" i="6"/>
  <c r="AC102" i="6"/>
  <c r="BA102" i="6" s="1"/>
  <c r="AG101" i="6"/>
  <c r="AA102" i="6"/>
  <c r="AY102" i="6" s="1"/>
  <c r="AE101" i="6"/>
  <c r="AB102" i="6"/>
  <c r="AZ102" i="6" s="1"/>
  <c r="AF101" i="6"/>
  <c r="Q100" i="6"/>
  <c r="N102" i="6"/>
  <c r="AU102" i="6" s="1"/>
  <c r="R101" i="8" l="1"/>
  <c r="T101" i="8" s="1"/>
  <c r="AP101" i="8" s="1"/>
  <c r="U101" i="8"/>
  <c r="R100" i="8"/>
  <c r="T100" i="8" s="1"/>
  <c r="U100" i="8"/>
  <c r="AO98" i="8"/>
  <c r="BK9" i="8"/>
  <c r="AT10" i="8"/>
  <c r="AR22" i="8"/>
  <c r="BH21" i="8"/>
  <c r="AY101" i="8"/>
  <c r="M102" i="8"/>
  <c r="O102" i="8" s="1"/>
  <c r="S101" i="8"/>
  <c r="W101" i="8" s="1"/>
  <c r="BF101" i="8"/>
  <c r="AG101" i="8"/>
  <c r="AC102" i="8"/>
  <c r="P102" i="8"/>
  <c r="BA101" i="8"/>
  <c r="BG101" i="8"/>
  <c r="AK101" i="8"/>
  <c r="AM101" i="8" s="1"/>
  <c r="AJ102" i="8"/>
  <c r="V99" i="8"/>
  <c r="X99" i="8" s="1"/>
  <c r="AO99" i="8" s="1"/>
  <c r="BB99" i="8"/>
  <c r="AM103" i="6"/>
  <c r="AQ98" i="6"/>
  <c r="AK104" i="6"/>
  <c r="BB104" i="6"/>
  <c r="U100" i="6"/>
  <c r="AW100" i="6" s="1"/>
  <c r="M102" i="6"/>
  <c r="O102" i="6" s="1"/>
  <c r="S101" i="6"/>
  <c r="W101" i="6" s="1"/>
  <c r="AT101" i="6"/>
  <c r="Q101" i="6"/>
  <c r="AV101" i="6"/>
  <c r="AR21" i="6"/>
  <c r="BC21" i="6" s="1"/>
  <c r="R100" i="6"/>
  <c r="T100" i="6" s="1"/>
  <c r="N103" i="8"/>
  <c r="AE102" i="8"/>
  <c r="AA103" i="8"/>
  <c r="BD103" i="8" s="1"/>
  <c r="AP100" i="8"/>
  <c r="AF102" i="8"/>
  <c r="AB103" i="8"/>
  <c r="BE103" i="8" s="1"/>
  <c r="AD103" i="8"/>
  <c r="Z104" i="8"/>
  <c r="BC104" i="8" s="1"/>
  <c r="AP99" i="6"/>
  <c r="P102" i="6"/>
  <c r="AJ105" i="6"/>
  <c r="AB103" i="6"/>
  <c r="AZ103" i="6" s="1"/>
  <c r="AF102" i="6"/>
  <c r="AA103" i="6"/>
  <c r="AY103" i="6" s="1"/>
  <c r="AE102" i="6"/>
  <c r="AC103" i="6"/>
  <c r="BA103" i="6" s="1"/>
  <c r="AG102" i="6"/>
  <c r="Z105" i="6"/>
  <c r="AX105" i="6" s="1"/>
  <c r="AD104" i="6"/>
  <c r="N103" i="6"/>
  <c r="AU103" i="6" s="1"/>
  <c r="AQ99" i="8" l="1"/>
  <c r="AU10" i="8"/>
  <c r="AV10" i="8" s="1"/>
  <c r="BI10" i="8"/>
  <c r="BF102" i="8"/>
  <c r="AC103" i="8"/>
  <c r="AG102" i="8"/>
  <c r="V100" i="8"/>
  <c r="X100" i="8" s="1"/>
  <c r="AQ100" i="8" s="1"/>
  <c r="BB100" i="8"/>
  <c r="P103" i="8"/>
  <c r="BA102" i="8"/>
  <c r="AY102" i="8"/>
  <c r="M103" i="8"/>
  <c r="S102" i="8"/>
  <c r="W102" i="8" s="1"/>
  <c r="BG102" i="8"/>
  <c r="AK102" i="8"/>
  <c r="AM102" i="8" s="1"/>
  <c r="AJ103" i="8"/>
  <c r="AZ103" i="8"/>
  <c r="Q102" i="8"/>
  <c r="AR23" i="8"/>
  <c r="BH22" i="8"/>
  <c r="V100" i="6"/>
  <c r="X100" i="6" s="1"/>
  <c r="AO100" i="6" s="1"/>
  <c r="AM104" i="6"/>
  <c r="AK105" i="6"/>
  <c r="BB105" i="6"/>
  <c r="U101" i="6"/>
  <c r="AW101" i="6" s="1"/>
  <c r="S102" i="6"/>
  <c r="W102" i="6" s="1"/>
  <c r="AT102" i="6"/>
  <c r="M103" i="6"/>
  <c r="O103" i="6" s="1"/>
  <c r="R101" i="6"/>
  <c r="T101" i="6" s="1"/>
  <c r="Q102" i="6"/>
  <c r="AV102" i="6"/>
  <c r="AR22" i="6"/>
  <c r="BC22" i="6" s="1"/>
  <c r="V99" i="6"/>
  <c r="X99" i="6" s="1"/>
  <c r="AQ99" i="6" s="1"/>
  <c r="AD104" i="8"/>
  <c r="Z105" i="8"/>
  <c r="BC105" i="8" s="1"/>
  <c r="AF103" i="8"/>
  <c r="AB104" i="8"/>
  <c r="BE104" i="8" s="1"/>
  <c r="AE103" i="8"/>
  <c r="AA104" i="8"/>
  <c r="BD104" i="8" s="1"/>
  <c r="N104" i="8"/>
  <c r="AP100" i="6"/>
  <c r="P103" i="6"/>
  <c r="AV103" i="6" s="1"/>
  <c r="AJ106" i="6"/>
  <c r="Z106" i="6"/>
  <c r="AX106" i="6" s="1"/>
  <c r="AD105" i="6"/>
  <c r="AC104" i="6"/>
  <c r="BA104" i="6" s="1"/>
  <c r="AG103" i="6"/>
  <c r="AA104" i="6"/>
  <c r="AY104" i="6" s="1"/>
  <c r="AE103" i="6"/>
  <c r="AB104" i="6"/>
  <c r="AZ104" i="6" s="1"/>
  <c r="AF103" i="6"/>
  <c r="N104" i="6"/>
  <c r="AU104" i="6" s="1"/>
  <c r="R102" i="8" l="1"/>
  <c r="T102" i="8" s="1"/>
  <c r="U102" i="8"/>
  <c r="AQ100" i="6"/>
  <c r="V101" i="6"/>
  <c r="X101" i="6" s="1"/>
  <c r="AO101" i="6" s="1"/>
  <c r="AO100" i="8"/>
  <c r="AW10" i="8"/>
  <c r="BJ10" i="8" s="1"/>
  <c r="AY103" i="8"/>
  <c r="S103" i="8"/>
  <c r="W103" i="8" s="1"/>
  <c r="M104" i="8"/>
  <c r="O104" i="8" s="1"/>
  <c r="V101" i="8"/>
  <c r="X101" i="8" s="1"/>
  <c r="BB101" i="8"/>
  <c r="AR24" i="8"/>
  <c r="BH23" i="8"/>
  <c r="P104" i="8"/>
  <c r="BA103" i="8"/>
  <c r="O103" i="8"/>
  <c r="AZ104" i="8"/>
  <c r="BG103" i="8"/>
  <c r="AK103" i="8"/>
  <c r="AM103" i="8" s="1"/>
  <c r="AJ104" i="8"/>
  <c r="BF103" i="8"/>
  <c r="AC104" i="8"/>
  <c r="AG103" i="8"/>
  <c r="Q103" i="8"/>
  <c r="AM105" i="6"/>
  <c r="AK106" i="6"/>
  <c r="BB106" i="6"/>
  <c r="U102" i="6"/>
  <c r="AW102" i="6" s="1"/>
  <c r="M104" i="6"/>
  <c r="S103" i="6"/>
  <c r="W103" i="6" s="1"/>
  <c r="AT103" i="6"/>
  <c r="AP101" i="6"/>
  <c r="R102" i="6"/>
  <c r="T102" i="6" s="1"/>
  <c r="AP102" i="6" s="1"/>
  <c r="AR23" i="6"/>
  <c r="BC23" i="6" s="1"/>
  <c r="AO99" i="6"/>
  <c r="AD105" i="8"/>
  <c r="Z106" i="8"/>
  <c r="BC106" i="8" s="1"/>
  <c r="AB105" i="8"/>
  <c r="BE105" i="8" s="1"/>
  <c r="AF104" i="8"/>
  <c r="AP102" i="8"/>
  <c r="N105" i="8"/>
  <c r="AZ105" i="8" s="1"/>
  <c r="AE104" i="8"/>
  <c r="AA105" i="8"/>
  <c r="BD105" i="8" s="1"/>
  <c r="P104" i="6"/>
  <c r="Q103" i="6"/>
  <c r="AJ107" i="6"/>
  <c r="AC105" i="6"/>
  <c r="BA105" i="6" s="1"/>
  <c r="AG104" i="6"/>
  <c r="AB105" i="6"/>
  <c r="AZ105" i="6" s="1"/>
  <c r="AF104" i="6"/>
  <c r="AA105" i="6"/>
  <c r="AY105" i="6" s="1"/>
  <c r="AE104" i="6"/>
  <c r="Z107" i="6"/>
  <c r="AX107" i="6" s="1"/>
  <c r="AD106" i="6"/>
  <c r="N105" i="6"/>
  <c r="AU105" i="6" s="1"/>
  <c r="R103" i="8" l="1"/>
  <c r="T103" i="8" s="1"/>
  <c r="AP103" i="8" s="1"/>
  <c r="U103" i="8"/>
  <c r="AQ101" i="6"/>
  <c r="BK10" i="8"/>
  <c r="AT11" i="8"/>
  <c r="AR25" i="8"/>
  <c r="BH24" i="8"/>
  <c r="AO101" i="8"/>
  <c r="AQ101" i="8"/>
  <c r="AY104" i="8"/>
  <c r="M105" i="8"/>
  <c r="O105" i="8" s="1"/>
  <c r="S104" i="8"/>
  <c r="W104" i="8" s="1"/>
  <c r="P105" i="8"/>
  <c r="BA104" i="8"/>
  <c r="Q104" i="8"/>
  <c r="BG104" i="8"/>
  <c r="AJ105" i="8"/>
  <c r="AK104" i="8"/>
  <c r="AM104" i="8" s="1"/>
  <c r="BF104" i="8"/>
  <c r="AG104" i="8"/>
  <c r="AC105" i="8"/>
  <c r="V102" i="8"/>
  <c r="X102" i="8" s="1"/>
  <c r="AO102" i="8" s="1"/>
  <c r="BB102" i="8"/>
  <c r="AM106" i="6"/>
  <c r="AK107" i="6"/>
  <c r="BB107" i="6"/>
  <c r="M105" i="6"/>
  <c r="O105" i="6" s="1"/>
  <c r="AT104" i="6"/>
  <c r="S104" i="6"/>
  <c r="W104" i="6" s="1"/>
  <c r="O104" i="6"/>
  <c r="U103" i="6"/>
  <c r="AW103" i="6" s="1"/>
  <c r="Q104" i="6"/>
  <c r="AV104" i="6"/>
  <c r="AR24" i="6"/>
  <c r="BC24" i="6" s="1"/>
  <c r="V102" i="6"/>
  <c r="X102" i="6" s="1"/>
  <c r="AQ102" i="6" s="1"/>
  <c r="R103" i="6"/>
  <c r="T103" i="6" s="1"/>
  <c r="AD106" i="8"/>
  <c r="Z107" i="8"/>
  <c r="BC107" i="8" s="1"/>
  <c r="N106" i="8"/>
  <c r="AF105" i="8"/>
  <c r="AB106" i="8"/>
  <c r="BE106" i="8" s="1"/>
  <c r="AE105" i="8"/>
  <c r="AA106" i="8"/>
  <c r="BD106" i="8" s="1"/>
  <c r="P105" i="6"/>
  <c r="AJ108" i="6"/>
  <c r="Z108" i="6"/>
  <c r="AX108" i="6" s="1"/>
  <c r="AD107" i="6"/>
  <c r="AA106" i="6"/>
  <c r="AY106" i="6" s="1"/>
  <c r="AE105" i="6"/>
  <c r="AB106" i="6"/>
  <c r="AZ106" i="6" s="1"/>
  <c r="AF105" i="6"/>
  <c r="AC106" i="6"/>
  <c r="BA106" i="6" s="1"/>
  <c r="AG105" i="6"/>
  <c r="N106" i="6"/>
  <c r="AU106" i="6" s="1"/>
  <c r="R104" i="8" l="1"/>
  <c r="T104" i="8" s="1"/>
  <c r="AP104" i="8" s="1"/>
  <c r="U104" i="8"/>
  <c r="BB104" i="8" s="1"/>
  <c r="AQ102" i="8"/>
  <c r="AU11" i="8"/>
  <c r="AV11" i="8" s="1"/>
  <c r="BI11" i="8"/>
  <c r="P106" i="8"/>
  <c r="Q106" i="8" s="1"/>
  <c r="BA105" i="8"/>
  <c r="BG105" i="8"/>
  <c r="AJ106" i="8"/>
  <c r="AK105" i="8"/>
  <c r="AM105" i="8" s="1"/>
  <c r="AY105" i="8"/>
  <c r="S105" i="8"/>
  <c r="W105" i="8" s="1"/>
  <c r="M106" i="8"/>
  <c r="BF105" i="8"/>
  <c r="AC106" i="8"/>
  <c r="AG105" i="8"/>
  <c r="Q105" i="8"/>
  <c r="AZ106" i="8"/>
  <c r="V103" i="8"/>
  <c r="X103" i="8" s="1"/>
  <c r="BB103" i="8"/>
  <c r="AR26" i="8"/>
  <c r="BH25" i="8"/>
  <c r="AM107" i="6"/>
  <c r="AK108" i="6"/>
  <c r="BB108" i="6"/>
  <c r="U104" i="6"/>
  <c r="AW104" i="6" s="1"/>
  <c r="R104" i="6"/>
  <c r="T104" i="6" s="1"/>
  <c r="AP104" i="6" s="1"/>
  <c r="M106" i="6"/>
  <c r="S105" i="6"/>
  <c r="W105" i="6" s="1"/>
  <c r="AT105" i="6"/>
  <c r="Q105" i="6"/>
  <c r="AV105" i="6"/>
  <c r="AR25" i="6"/>
  <c r="BC25" i="6" s="1"/>
  <c r="AO102" i="6"/>
  <c r="AF106" i="8"/>
  <c r="AB107" i="8"/>
  <c r="BE107" i="8" s="1"/>
  <c r="N107" i="8"/>
  <c r="AD107" i="8"/>
  <c r="Z108" i="8"/>
  <c r="BC108" i="8" s="1"/>
  <c r="AE106" i="8"/>
  <c r="AA107" i="8"/>
  <c r="BD107" i="8" s="1"/>
  <c r="AP103" i="6"/>
  <c r="P106" i="6"/>
  <c r="AJ109" i="6"/>
  <c r="AC107" i="6"/>
  <c r="BA107" i="6" s="1"/>
  <c r="AG106" i="6"/>
  <c r="AB107" i="6"/>
  <c r="AZ107" i="6" s="1"/>
  <c r="AF106" i="6"/>
  <c r="AA107" i="6"/>
  <c r="AY107" i="6" s="1"/>
  <c r="AE106" i="6"/>
  <c r="Z109" i="6"/>
  <c r="AX109" i="6" s="1"/>
  <c r="AD108" i="6"/>
  <c r="N107" i="6"/>
  <c r="AU107" i="6" s="1"/>
  <c r="V104" i="8" l="1"/>
  <c r="X104" i="8" s="1"/>
  <c r="AQ104" i="8" s="1"/>
  <c r="R106" i="8"/>
  <c r="U106" i="8"/>
  <c r="R105" i="8"/>
  <c r="T105" i="8" s="1"/>
  <c r="U105" i="8"/>
  <c r="AW11" i="8"/>
  <c r="BJ11" i="8" s="1"/>
  <c r="AY106" i="8"/>
  <c r="M107" i="8"/>
  <c r="O107" i="8" s="1"/>
  <c r="S106" i="8"/>
  <c r="W106" i="8" s="1"/>
  <c r="AR27" i="8"/>
  <c r="BH26" i="8"/>
  <c r="AO104" i="8"/>
  <c r="BG106" i="8"/>
  <c r="AK106" i="8"/>
  <c r="AM106" i="8" s="1"/>
  <c r="AJ107" i="8"/>
  <c r="AZ107" i="8"/>
  <c r="O106" i="8"/>
  <c r="T106" i="8" s="1"/>
  <c r="BF106" i="8"/>
  <c r="AG106" i="8"/>
  <c r="AC107" i="8"/>
  <c r="AQ103" i="8"/>
  <c r="AO103" i="8"/>
  <c r="P107" i="8"/>
  <c r="BA106" i="8"/>
  <c r="AM108" i="6"/>
  <c r="AK109" i="6"/>
  <c r="BB109" i="6"/>
  <c r="M107" i="6"/>
  <c r="O107" i="6" s="1"/>
  <c r="S106" i="6"/>
  <c r="W106" i="6" s="1"/>
  <c r="AT106" i="6"/>
  <c r="U105" i="6"/>
  <c r="AW105" i="6" s="1"/>
  <c r="R105" i="6"/>
  <c r="T105" i="6" s="1"/>
  <c r="O106" i="6"/>
  <c r="Q106" i="6"/>
  <c r="AV106" i="6"/>
  <c r="AR26" i="6"/>
  <c r="BC26" i="6" s="1"/>
  <c r="V104" i="6"/>
  <c r="X104" i="6" s="1"/>
  <c r="AQ104" i="6" s="1"/>
  <c r="V103" i="6"/>
  <c r="X103" i="6" s="1"/>
  <c r="AO103" i="6" s="1"/>
  <c r="Z109" i="8"/>
  <c r="BC109" i="8" s="1"/>
  <c r="AD108" i="8"/>
  <c r="AP105" i="8"/>
  <c r="AA108" i="8"/>
  <c r="BD108" i="8" s="1"/>
  <c r="AE107" i="8"/>
  <c r="N108" i="8"/>
  <c r="AZ108" i="8" s="1"/>
  <c r="AF107" i="8"/>
  <c r="AB108" i="8"/>
  <c r="BE108" i="8" s="1"/>
  <c r="P107" i="6"/>
  <c r="AJ110" i="6"/>
  <c r="Z110" i="6"/>
  <c r="AX110" i="6" s="1"/>
  <c r="AD109" i="6"/>
  <c r="AA108" i="6"/>
  <c r="AY108" i="6" s="1"/>
  <c r="AE107" i="6"/>
  <c r="AB108" i="6"/>
  <c r="AZ108" i="6" s="1"/>
  <c r="AF107" i="6"/>
  <c r="AC108" i="6"/>
  <c r="BA108" i="6" s="1"/>
  <c r="AG107" i="6"/>
  <c r="N108" i="6"/>
  <c r="AU108" i="6" s="1"/>
  <c r="V105" i="6" l="1"/>
  <c r="X105" i="6" s="1"/>
  <c r="AO105" i="6" s="1"/>
  <c r="BK11" i="8"/>
  <c r="AT12" i="8"/>
  <c r="V106" i="8"/>
  <c r="X106" i="8" s="1"/>
  <c r="AQ106" i="8" s="1"/>
  <c r="BB106" i="8"/>
  <c r="BG107" i="8"/>
  <c r="AK107" i="8"/>
  <c r="AM107" i="8" s="1"/>
  <c r="AJ108" i="8"/>
  <c r="V105" i="8"/>
  <c r="X105" i="8" s="1"/>
  <c r="AQ105" i="8" s="1"/>
  <c r="BB105" i="8"/>
  <c r="BF107" i="8"/>
  <c r="AG107" i="8"/>
  <c r="AC108" i="8"/>
  <c r="AR28" i="8"/>
  <c r="BH27" i="8"/>
  <c r="P108" i="8"/>
  <c r="Q108" i="8" s="1"/>
  <c r="BA107" i="8"/>
  <c r="AP106" i="8"/>
  <c r="AY107" i="8"/>
  <c r="S107" i="8"/>
  <c r="W107" i="8" s="1"/>
  <c r="M108" i="8"/>
  <c r="Q107" i="8"/>
  <c r="AM109" i="6"/>
  <c r="AK110" i="6"/>
  <c r="BB110" i="6"/>
  <c r="U106" i="6"/>
  <c r="AW106" i="6" s="1"/>
  <c r="R106" i="6"/>
  <c r="T106" i="6" s="1"/>
  <c r="AP106" i="6" s="1"/>
  <c r="AP105" i="6"/>
  <c r="M108" i="6"/>
  <c r="AT107" i="6"/>
  <c r="S107" i="6"/>
  <c r="W107" i="6" s="1"/>
  <c r="Q107" i="6"/>
  <c r="AV107" i="6"/>
  <c r="AR27" i="6"/>
  <c r="AO104" i="6"/>
  <c r="AQ103" i="6"/>
  <c r="N109" i="8"/>
  <c r="AE108" i="8"/>
  <c r="AA109" i="8"/>
  <c r="BD109" i="8" s="1"/>
  <c r="AF108" i="8"/>
  <c r="AB109" i="8"/>
  <c r="BE109" i="8" s="1"/>
  <c r="AD109" i="8"/>
  <c r="Z110" i="8"/>
  <c r="BC110" i="8" s="1"/>
  <c r="AO106" i="8"/>
  <c r="P108" i="6"/>
  <c r="AJ111" i="6"/>
  <c r="AC109" i="6"/>
  <c r="BA109" i="6" s="1"/>
  <c r="AG108" i="6"/>
  <c r="AB109" i="6"/>
  <c r="AZ109" i="6" s="1"/>
  <c r="AF108" i="6"/>
  <c r="AA109" i="6"/>
  <c r="AY109" i="6" s="1"/>
  <c r="AE108" i="6"/>
  <c r="Z111" i="6"/>
  <c r="AX111" i="6" s="1"/>
  <c r="AD110" i="6"/>
  <c r="N109" i="6"/>
  <c r="AU109" i="6" s="1"/>
  <c r="R107" i="8" l="1"/>
  <c r="T107" i="8" s="1"/>
  <c r="AP107" i="8" s="1"/>
  <c r="U107" i="8"/>
  <c r="R108" i="8"/>
  <c r="U108" i="8"/>
  <c r="AQ105" i="6"/>
  <c r="BC27" i="6"/>
  <c r="C5" i="10"/>
  <c r="AU12" i="8"/>
  <c r="AV12" i="8" s="1"/>
  <c r="BI12" i="8"/>
  <c r="BF108" i="8"/>
  <c r="AG108" i="8"/>
  <c r="AC109" i="8"/>
  <c r="AY108" i="8"/>
  <c r="M109" i="8"/>
  <c r="O109" i="8" s="1"/>
  <c r="S108" i="8"/>
  <c r="W108" i="8" s="1"/>
  <c r="AZ109" i="8"/>
  <c r="BG108" i="8"/>
  <c r="AJ109" i="8"/>
  <c r="AK108" i="8"/>
  <c r="AM108" i="8" s="1"/>
  <c r="O108" i="8"/>
  <c r="AR29" i="8"/>
  <c r="BH28" i="8"/>
  <c r="AO105" i="8"/>
  <c r="P109" i="8"/>
  <c r="BA108" i="8"/>
  <c r="AM110" i="6"/>
  <c r="AK111" i="6"/>
  <c r="BB111" i="6"/>
  <c r="U107" i="6"/>
  <c r="AW107" i="6" s="1"/>
  <c r="R107" i="6"/>
  <c r="T107" i="6" s="1"/>
  <c r="M109" i="6"/>
  <c r="S108" i="6"/>
  <c r="W108" i="6" s="1"/>
  <c r="AT108" i="6"/>
  <c r="O108" i="6"/>
  <c r="Q108" i="6"/>
  <c r="R108" i="6" s="1"/>
  <c r="T108" i="6" s="1"/>
  <c r="AV108" i="6"/>
  <c r="AR28" i="6"/>
  <c r="BC28" i="6" s="1"/>
  <c r="V106" i="6"/>
  <c r="X106" i="6" s="1"/>
  <c r="AQ106" i="6" s="1"/>
  <c r="N110" i="8"/>
  <c r="AD110" i="8"/>
  <c r="Z111" i="8"/>
  <c r="BC111" i="8" s="1"/>
  <c r="AF109" i="8"/>
  <c r="AB110" i="8"/>
  <c r="BE110" i="8" s="1"/>
  <c r="AE109" i="8"/>
  <c r="AA110" i="8"/>
  <c r="BD110" i="8" s="1"/>
  <c r="P109" i="6"/>
  <c r="AJ112" i="6"/>
  <c r="AB110" i="6"/>
  <c r="AZ110" i="6" s="1"/>
  <c r="AF109" i="6"/>
  <c r="Z112" i="6"/>
  <c r="AX112" i="6" s="1"/>
  <c r="AD111" i="6"/>
  <c r="AA110" i="6"/>
  <c r="AY110" i="6" s="1"/>
  <c r="AE109" i="6"/>
  <c r="AC110" i="6"/>
  <c r="BA110" i="6" s="1"/>
  <c r="AG109" i="6"/>
  <c r="N110" i="6"/>
  <c r="AU110" i="6" s="1"/>
  <c r="T108" i="8" l="1"/>
  <c r="V107" i="6"/>
  <c r="X107" i="6" s="1"/>
  <c r="AO107" i="6" s="1"/>
  <c r="AW12" i="8"/>
  <c r="BJ12" i="8" s="1"/>
  <c r="AY109" i="8"/>
  <c r="S109" i="8"/>
  <c r="W109" i="8" s="1"/>
  <c r="M110" i="8"/>
  <c r="BG109" i="8"/>
  <c r="AK109" i="8"/>
  <c r="AM109" i="8" s="1"/>
  <c r="AJ110" i="8"/>
  <c r="BF109" i="8"/>
  <c r="AG109" i="8"/>
  <c r="AC110" i="8"/>
  <c r="V107" i="8"/>
  <c r="X107" i="8" s="1"/>
  <c r="BB107" i="8"/>
  <c r="P110" i="8"/>
  <c r="BA109" i="8"/>
  <c r="AZ110" i="8"/>
  <c r="AR30" i="8"/>
  <c r="BH29" i="8"/>
  <c r="Q109" i="8"/>
  <c r="AM111" i="6"/>
  <c r="AK112" i="6"/>
  <c r="BB112" i="6"/>
  <c r="U108" i="6"/>
  <c r="AW108" i="6" s="1"/>
  <c r="M110" i="6"/>
  <c r="O110" i="6" s="1"/>
  <c r="S109" i="6"/>
  <c r="W109" i="6" s="1"/>
  <c r="AT109" i="6"/>
  <c r="O109" i="6"/>
  <c r="AP107" i="6"/>
  <c r="Q109" i="6"/>
  <c r="R109" i="6" s="1"/>
  <c r="AV109" i="6"/>
  <c r="AR29" i="6"/>
  <c r="BC29" i="6" s="1"/>
  <c r="AO106" i="6"/>
  <c r="AF110" i="8"/>
  <c r="AB111" i="8"/>
  <c r="BE111" i="8" s="1"/>
  <c r="AE110" i="8"/>
  <c r="AA111" i="8"/>
  <c r="BD111" i="8" s="1"/>
  <c r="Z112" i="8"/>
  <c r="BC112" i="8" s="1"/>
  <c r="AD111" i="8"/>
  <c r="N111" i="8"/>
  <c r="AZ111" i="8" s="1"/>
  <c r="AP108" i="8"/>
  <c r="AP108" i="6"/>
  <c r="P110" i="6"/>
  <c r="AJ113" i="6"/>
  <c r="AC111" i="6"/>
  <c r="BA111" i="6" s="1"/>
  <c r="AG110" i="6"/>
  <c r="AA111" i="6"/>
  <c r="AY111" i="6" s="1"/>
  <c r="AE110" i="6"/>
  <c r="Z113" i="6"/>
  <c r="AX113" i="6" s="1"/>
  <c r="AD112" i="6"/>
  <c r="AB111" i="6"/>
  <c r="AZ111" i="6" s="1"/>
  <c r="AF110" i="6"/>
  <c r="N111" i="6"/>
  <c r="AU111" i="6" s="1"/>
  <c r="T109" i="6" l="1"/>
  <c r="R109" i="8"/>
  <c r="T109" i="8" s="1"/>
  <c r="AP109" i="8" s="1"/>
  <c r="U109" i="8"/>
  <c r="V108" i="6"/>
  <c r="X108" i="6" s="1"/>
  <c r="AO108" i="6" s="1"/>
  <c r="AQ107" i="6"/>
  <c r="BK12" i="8"/>
  <c r="AT13" i="8"/>
  <c r="BG110" i="8"/>
  <c r="AJ111" i="8"/>
  <c r="AK110" i="8"/>
  <c r="AM110" i="8" s="1"/>
  <c r="V108" i="8"/>
  <c r="X108" i="8" s="1"/>
  <c r="AO108" i="8" s="1"/>
  <c r="BB108" i="8"/>
  <c r="BF110" i="8"/>
  <c r="AG110" i="8"/>
  <c r="AC111" i="8"/>
  <c r="P111" i="8"/>
  <c r="BA111" i="8" s="1"/>
  <c r="BA110" i="8"/>
  <c r="AQ107" i="8"/>
  <c r="AO107" i="8"/>
  <c r="AY110" i="8"/>
  <c r="M111" i="8"/>
  <c r="O111" i="8" s="1"/>
  <c r="S110" i="8"/>
  <c r="W110" i="8" s="1"/>
  <c r="AR31" i="8"/>
  <c r="BH30" i="8"/>
  <c r="Q110" i="8"/>
  <c r="O110" i="8"/>
  <c r="AM112" i="6"/>
  <c r="AK113" i="6"/>
  <c r="BB113" i="6"/>
  <c r="M111" i="6"/>
  <c r="O111" i="6" s="1"/>
  <c r="AT110" i="6"/>
  <c r="S110" i="6"/>
  <c r="W110" i="6" s="1"/>
  <c r="U109" i="6"/>
  <c r="Q110" i="6"/>
  <c r="AV110" i="6"/>
  <c r="AR30" i="6"/>
  <c r="BC30" i="6" s="1"/>
  <c r="AA112" i="8"/>
  <c r="BD112" i="8" s="1"/>
  <c r="AE111" i="8"/>
  <c r="AF111" i="8"/>
  <c r="AB112" i="8"/>
  <c r="BE112" i="8" s="1"/>
  <c r="N112" i="8"/>
  <c r="AZ112" i="8" s="1"/>
  <c r="AD112" i="8"/>
  <c r="Z113" i="8"/>
  <c r="BC113" i="8" s="1"/>
  <c r="AP109" i="6"/>
  <c r="P111" i="6"/>
  <c r="AJ114" i="6"/>
  <c r="AB112" i="6"/>
  <c r="AZ112" i="6" s="1"/>
  <c r="AF111" i="6"/>
  <c r="AA112" i="6"/>
  <c r="AY112" i="6" s="1"/>
  <c r="AE111" i="6"/>
  <c r="Z114" i="6"/>
  <c r="AX114" i="6" s="1"/>
  <c r="AD113" i="6"/>
  <c r="AC112" i="6"/>
  <c r="BA112" i="6" s="1"/>
  <c r="AG111" i="6"/>
  <c r="N112" i="6"/>
  <c r="AU112" i="6" s="1"/>
  <c r="R110" i="8" l="1"/>
  <c r="T110" i="8" s="1"/>
  <c r="U110" i="8"/>
  <c r="AQ108" i="6"/>
  <c r="AQ108" i="8"/>
  <c r="AU13" i="8"/>
  <c r="AV13" i="8" s="1"/>
  <c r="BI13" i="8"/>
  <c r="BF111" i="8"/>
  <c r="AG111" i="8"/>
  <c r="AC112" i="8"/>
  <c r="V109" i="8"/>
  <c r="X109" i="8" s="1"/>
  <c r="BB109" i="8"/>
  <c r="AR32" i="8"/>
  <c r="BH31" i="8"/>
  <c r="AY111" i="8"/>
  <c r="M112" i="8"/>
  <c r="S111" i="8"/>
  <c r="W111" i="8" s="1"/>
  <c r="BG111" i="8"/>
  <c r="AJ112" i="8"/>
  <c r="AK111" i="8"/>
  <c r="AM111" i="8" s="1"/>
  <c r="Q111" i="8"/>
  <c r="AM113" i="6"/>
  <c r="AK114" i="6"/>
  <c r="BB114" i="6"/>
  <c r="V109" i="6"/>
  <c r="X109" i="6" s="1"/>
  <c r="AO109" i="6" s="1"/>
  <c r="AW109" i="6"/>
  <c r="U110" i="6"/>
  <c r="AW110" i="6" s="1"/>
  <c r="R110" i="6"/>
  <c r="T110" i="6" s="1"/>
  <c r="M112" i="6"/>
  <c r="S111" i="6"/>
  <c r="W111" i="6" s="1"/>
  <c r="AT111" i="6"/>
  <c r="Q111" i="6"/>
  <c r="AV111" i="6"/>
  <c r="AR31" i="6"/>
  <c r="BC31" i="6" s="1"/>
  <c r="AD113" i="8"/>
  <c r="Z114" i="8"/>
  <c r="BC114" i="8" s="1"/>
  <c r="AF112" i="8"/>
  <c r="AB113" i="8"/>
  <c r="BE113" i="8" s="1"/>
  <c r="N113" i="8"/>
  <c r="P112" i="8"/>
  <c r="AE112" i="8"/>
  <c r="AA113" i="8"/>
  <c r="BD113" i="8" s="1"/>
  <c r="AJ115" i="6"/>
  <c r="AC113" i="6"/>
  <c r="BA113" i="6" s="1"/>
  <c r="AG112" i="6"/>
  <c r="Z115" i="6"/>
  <c r="AX115" i="6" s="1"/>
  <c r="AD114" i="6"/>
  <c r="AA113" i="6"/>
  <c r="AY113" i="6" s="1"/>
  <c r="AE112" i="6"/>
  <c r="AB113" i="6"/>
  <c r="AZ113" i="6" s="1"/>
  <c r="AF112" i="6"/>
  <c r="N113" i="6"/>
  <c r="AU113" i="6" s="1"/>
  <c r="P112" i="6"/>
  <c r="AV112" i="6" s="1"/>
  <c r="R111" i="8" l="1"/>
  <c r="T111" i="8" s="1"/>
  <c r="U111" i="8"/>
  <c r="AQ109" i="6"/>
  <c r="AW13" i="8"/>
  <c r="BJ13" i="8" s="1"/>
  <c r="P113" i="8"/>
  <c r="BA112" i="8"/>
  <c r="AY112" i="8"/>
  <c r="S112" i="8"/>
  <c r="W112" i="8" s="1"/>
  <c r="M113" i="8"/>
  <c r="AQ109" i="8"/>
  <c r="AO109" i="8"/>
  <c r="O113" i="8"/>
  <c r="AZ113" i="8"/>
  <c r="AR33" i="8"/>
  <c r="BH32" i="8"/>
  <c r="AP110" i="8"/>
  <c r="O112" i="8"/>
  <c r="BG112" i="8"/>
  <c r="AJ113" i="8"/>
  <c r="AK112" i="8"/>
  <c r="AM112" i="8" s="1"/>
  <c r="BF112" i="8"/>
  <c r="AG112" i="8"/>
  <c r="AC113" i="8"/>
  <c r="AM114" i="6"/>
  <c r="AK115" i="6"/>
  <c r="BB115" i="6"/>
  <c r="V110" i="6"/>
  <c r="X110" i="6" s="1"/>
  <c r="AO110" i="6" s="1"/>
  <c r="U111" i="6"/>
  <c r="AW111" i="6" s="1"/>
  <c r="M113" i="6"/>
  <c r="O113" i="6" s="1"/>
  <c r="S112" i="6"/>
  <c r="W112" i="6" s="1"/>
  <c r="AT112" i="6"/>
  <c r="R111" i="6"/>
  <c r="T111" i="6" s="1"/>
  <c r="AP111" i="6" s="1"/>
  <c r="O112" i="6"/>
  <c r="AP110" i="6"/>
  <c r="AR32" i="6"/>
  <c r="BC32" i="6" s="1"/>
  <c r="Q112" i="8"/>
  <c r="AF113" i="8"/>
  <c r="AB114" i="8"/>
  <c r="BE114" i="8" s="1"/>
  <c r="AP111" i="8"/>
  <c r="AE113" i="8"/>
  <c r="AA114" i="8"/>
  <c r="BD114" i="8" s="1"/>
  <c r="AD114" i="8"/>
  <c r="Z115" i="8"/>
  <c r="BC115" i="8" s="1"/>
  <c r="Q113" i="8"/>
  <c r="N114" i="8"/>
  <c r="AZ114" i="8" s="1"/>
  <c r="P113" i="6"/>
  <c r="AJ116" i="6"/>
  <c r="Z116" i="6"/>
  <c r="AX116" i="6" s="1"/>
  <c r="AD115" i="6"/>
  <c r="AB114" i="6"/>
  <c r="AZ114" i="6" s="1"/>
  <c r="AF113" i="6"/>
  <c r="AA114" i="6"/>
  <c r="AY114" i="6" s="1"/>
  <c r="AE113" i="6"/>
  <c r="AC114" i="6"/>
  <c r="BA114" i="6" s="1"/>
  <c r="AG113" i="6"/>
  <c r="Q112" i="6"/>
  <c r="N114" i="6"/>
  <c r="AU114" i="6" s="1"/>
  <c r="R112" i="8" l="1"/>
  <c r="T112" i="8" s="1"/>
  <c r="AP112" i="8" s="1"/>
  <c r="U112" i="8"/>
  <c r="R113" i="8"/>
  <c r="U113" i="8"/>
  <c r="BK13" i="8"/>
  <c r="AT14" i="8"/>
  <c r="AR34" i="8"/>
  <c r="BH33" i="8"/>
  <c r="AY113" i="8"/>
  <c r="M114" i="8"/>
  <c r="O114" i="8" s="1"/>
  <c r="S113" i="8"/>
  <c r="W113" i="8" s="1"/>
  <c r="V111" i="8"/>
  <c r="X111" i="8" s="1"/>
  <c r="AQ111" i="8" s="1"/>
  <c r="BB111" i="8"/>
  <c r="BG113" i="8"/>
  <c r="AK113" i="8"/>
  <c r="AM113" i="8" s="1"/>
  <c r="AJ114" i="8"/>
  <c r="BF113" i="8"/>
  <c r="AG113" i="8"/>
  <c r="AC114" i="8"/>
  <c r="V110" i="8"/>
  <c r="X110" i="8" s="1"/>
  <c r="BB110" i="8"/>
  <c r="T113" i="8"/>
  <c r="AP113" i="8" s="1"/>
  <c r="P114" i="8"/>
  <c r="BA113" i="8"/>
  <c r="AM115" i="6"/>
  <c r="AQ110" i="6"/>
  <c r="AK116" i="6"/>
  <c r="BB116" i="6"/>
  <c r="U112" i="6"/>
  <c r="AW112" i="6" s="1"/>
  <c r="M114" i="6"/>
  <c r="S113" i="6"/>
  <c r="W113" i="6" s="1"/>
  <c r="AT113" i="6"/>
  <c r="Q113" i="6"/>
  <c r="AV113" i="6"/>
  <c r="AR33" i="6"/>
  <c r="BC33" i="6" s="1"/>
  <c r="R112" i="6"/>
  <c r="T112" i="6" s="1"/>
  <c r="V111" i="6"/>
  <c r="X111" i="6" s="1"/>
  <c r="AO111" i="6" s="1"/>
  <c r="N115" i="8"/>
  <c r="AD115" i="8"/>
  <c r="Z116" i="8"/>
  <c r="BC116" i="8" s="1"/>
  <c r="AF114" i="8"/>
  <c r="AB115" i="8"/>
  <c r="BE115" i="8" s="1"/>
  <c r="AE114" i="8"/>
  <c r="AA115" i="8"/>
  <c r="BD115" i="8" s="1"/>
  <c r="P114" i="6"/>
  <c r="AJ117" i="6"/>
  <c r="AA115" i="6"/>
  <c r="AY115" i="6" s="1"/>
  <c r="AE114" i="6"/>
  <c r="AC115" i="6"/>
  <c r="BA115" i="6" s="1"/>
  <c r="AG114" i="6"/>
  <c r="AB115" i="6"/>
  <c r="AZ115" i="6" s="1"/>
  <c r="AF114" i="6"/>
  <c r="Z117" i="6"/>
  <c r="AX117" i="6" s="1"/>
  <c r="AD116" i="6"/>
  <c r="N115" i="6"/>
  <c r="AU115" i="6" s="1"/>
  <c r="AU14" i="8" l="1"/>
  <c r="AV14" i="8" s="1"/>
  <c r="BI14" i="8"/>
  <c r="V113" i="8"/>
  <c r="X113" i="8" s="1"/>
  <c r="AQ113" i="8" s="1"/>
  <c r="BB113" i="8"/>
  <c r="AY114" i="8"/>
  <c r="S114" i="8"/>
  <c r="W114" i="8" s="1"/>
  <c r="M115" i="8"/>
  <c r="BG114" i="8"/>
  <c r="AJ115" i="8"/>
  <c r="AK114" i="8"/>
  <c r="AM114" i="8" s="1"/>
  <c r="AO111" i="8"/>
  <c r="P115" i="8"/>
  <c r="BA114" i="8"/>
  <c r="AQ110" i="8"/>
  <c r="AO110" i="8"/>
  <c r="V112" i="8"/>
  <c r="X112" i="8" s="1"/>
  <c r="AO112" i="8" s="1"/>
  <c r="BB112" i="8"/>
  <c r="BF114" i="8"/>
  <c r="AG114" i="8"/>
  <c r="AC115" i="8"/>
  <c r="O115" i="8"/>
  <c r="AZ115" i="8"/>
  <c r="Q114" i="8"/>
  <c r="AR35" i="8"/>
  <c r="BH34" i="8"/>
  <c r="AM116" i="6"/>
  <c r="V112" i="6"/>
  <c r="X112" i="6" s="1"/>
  <c r="AO112" i="6" s="1"/>
  <c r="AK117" i="6"/>
  <c r="BB117" i="6"/>
  <c r="U113" i="6"/>
  <c r="AW113" i="6" s="1"/>
  <c r="M115" i="6"/>
  <c r="O115" i="6" s="1"/>
  <c r="S114" i="6"/>
  <c r="W114" i="6" s="1"/>
  <c r="AT114" i="6"/>
  <c r="R113" i="6"/>
  <c r="T113" i="6" s="1"/>
  <c r="AP113" i="6" s="1"/>
  <c r="O114" i="6"/>
  <c r="Q114" i="6"/>
  <c r="R114" i="6" s="1"/>
  <c r="AV114" i="6"/>
  <c r="AR34" i="6"/>
  <c r="BC34" i="6" s="1"/>
  <c r="AQ111" i="6"/>
  <c r="AD116" i="8"/>
  <c r="Z117" i="8"/>
  <c r="BC117" i="8" s="1"/>
  <c r="N116" i="8"/>
  <c r="AE115" i="8"/>
  <c r="AA116" i="8"/>
  <c r="BD116" i="8" s="1"/>
  <c r="AB116" i="8"/>
  <c r="BE116" i="8" s="1"/>
  <c r="AF115" i="8"/>
  <c r="AP112" i="6"/>
  <c r="P115" i="6"/>
  <c r="AJ118" i="6"/>
  <c r="AB116" i="6"/>
  <c r="AZ116" i="6" s="1"/>
  <c r="AF115" i="6"/>
  <c r="Z118" i="6"/>
  <c r="AX118" i="6" s="1"/>
  <c r="AD117" i="6"/>
  <c r="AC116" i="6"/>
  <c r="BA116" i="6" s="1"/>
  <c r="AG115" i="6"/>
  <c r="AA116" i="6"/>
  <c r="AY116" i="6" s="1"/>
  <c r="AE115" i="6"/>
  <c r="N116" i="6"/>
  <c r="AU116" i="6" s="1"/>
  <c r="T114" i="6" l="1"/>
  <c r="AP114" i="6" s="1"/>
  <c r="R114" i="8"/>
  <c r="T114" i="8" s="1"/>
  <c r="U114" i="8"/>
  <c r="AO113" i="8"/>
  <c r="AQ112" i="8"/>
  <c r="AW14" i="8"/>
  <c r="BJ14" i="8" s="1"/>
  <c r="BG115" i="8"/>
  <c r="AK115" i="8"/>
  <c r="AM115" i="8" s="1"/>
  <c r="AJ116" i="8"/>
  <c r="P116" i="8"/>
  <c r="Q116" i="8" s="1"/>
  <c r="BA115" i="8"/>
  <c r="BF115" i="8"/>
  <c r="AC116" i="8"/>
  <c r="AG115" i="8"/>
  <c r="AY115" i="8"/>
  <c r="S115" i="8"/>
  <c r="W115" i="8" s="1"/>
  <c r="M116" i="8"/>
  <c r="O116" i="8" s="1"/>
  <c r="AZ116" i="8"/>
  <c r="AR36" i="8"/>
  <c r="BH35" i="8"/>
  <c r="Q115" i="8"/>
  <c r="AQ112" i="6"/>
  <c r="AM117" i="6"/>
  <c r="AK118" i="6"/>
  <c r="BB118" i="6"/>
  <c r="U114" i="6"/>
  <c r="M116" i="6"/>
  <c r="AT115" i="6"/>
  <c r="S115" i="6"/>
  <c r="W115" i="6" s="1"/>
  <c r="Q115" i="6"/>
  <c r="R115" i="6" s="1"/>
  <c r="T115" i="6" s="1"/>
  <c r="AV115" i="6"/>
  <c r="AR35" i="6"/>
  <c r="BC35" i="6" s="1"/>
  <c r="V113" i="6"/>
  <c r="X113" i="6" s="1"/>
  <c r="AQ113" i="6" s="1"/>
  <c r="AF116" i="8"/>
  <c r="AB117" i="8"/>
  <c r="BE117" i="8" s="1"/>
  <c r="AP114" i="8"/>
  <c r="AA117" i="8"/>
  <c r="BD117" i="8" s="1"/>
  <c r="AE116" i="8"/>
  <c r="N117" i="8"/>
  <c r="AD117" i="8"/>
  <c r="Z118" i="8"/>
  <c r="BC118" i="8" s="1"/>
  <c r="P116" i="6"/>
  <c r="AJ119" i="6"/>
  <c r="AA117" i="6"/>
  <c r="AY117" i="6" s="1"/>
  <c r="AE116" i="6"/>
  <c r="Z119" i="6"/>
  <c r="AX119" i="6" s="1"/>
  <c r="AD118" i="6"/>
  <c r="AC117" i="6"/>
  <c r="BA117" i="6" s="1"/>
  <c r="AG116" i="6"/>
  <c r="AB117" i="6"/>
  <c r="AZ117" i="6" s="1"/>
  <c r="AF116" i="6"/>
  <c r="N117" i="6"/>
  <c r="AU117" i="6" s="1"/>
  <c r="R116" i="8" l="1"/>
  <c r="U116" i="8"/>
  <c r="R115" i="8"/>
  <c r="T115" i="8" s="1"/>
  <c r="AP115" i="8" s="1"/>
  <c r="U115" i="8"/>
  <c r="BK14" i="8"/>
  <c r="AT15" i="8"/>
  <c r="V115" i="8"/>
  <c r="X115" i="8" s="1"/>
  <c r="BB115" i="8"/>
  <c r="BF116" i="8"/>
  <c r="AG116" i="8"/>
  <c r="AC117" i="8"/>
  <c r="AZ117" i="8"/>
  <c r="T116" i="8"/>
  <c r="AR37" i="8"/>
  <c r="BH36" i="8"/>
  <c r="V114" i="8"/>
  <c r="X114" i="8" s="1"/>
  <c r="AO114" i="8" s="1"/>
  <c r="BB114" i="8"/>
  <c r="P117" i="8"/>
  <c r="BA116" i="8"/>
  <c r="BG116" i="8"/>
  <c r="AK116" i="8"/>
  <c r="AM116" i="8" s="1"/>
  <c r="AJ117" i="8"/>
  <c r="AY116" i="8"/>
  <c r="S116" i="8"/>
  <c r="W116" i="8" s="1"/>
  <c r="M117" i="8"/>
  <c r="AM118" i="6"/>
  <c r="AK119" i="6"/>
  <c r="BB119" i="6"/>
  <c r="V114" i="6"/>
  <c r="X114" i="6" s="1"/>
  <c r="AO114" i="6" s="1"/>
  <c r="AW114" i="6"/>
  <c r="U115" i="6"/>
  <c r="M117" i="6"/>
  <c r="O117" i="6" s="1"/>
  <c r="S116" i="6"/>
  <c r="W116" i="6" s="1"/>
  <c r="AT116" i="6"/>
  <c r="O116" i="6"/>
  <c r="Q116" i="6"/>
  <c r="R116" i="6" s="1"/>
  <c r="AV116" i="6"/>
  <c r="AR36" i="6"/>
  <c r="BC36" i="6" s="1"/>
  <c r="AO113" i="6"/>
  <c r="AA118" i="8"/>
  <c r="BD118" i="8" s="1"/>
  <c r="AE117" i="8"/>
  <c r="AD118" i="8"/>
  <c r="Z119" i="8"/>
  <c r="BC119" i="8" s="1"/>
  <c r="AF117" i="8"/>
  <c r="AB118" i="8"/>
  <c r="BE118" i="8" s="1"/>
  <c r="Q117" i="8"/>
  <c r="N118" i="8"/>
  <c r="AZ118" i="8" s="1"/>
  <c r="AP115" i="6"/>
  <c r="P117" i="6"/>
  <c r="AJ120" i="6"/>
  <c r="AB118" i="6"/>
  <c r="AZ118" i="6" s="1"/>
  <c r="AF117" i="6"/>
  <c r="AC118" i="6"/>
  <c r="BA118" i="6" s="1"/>
  <c r="AG117" i="6"/>
  <c r="Z120" i="6"/>
  <c r="AX120" i="6" s="1"/>
  <c r="AD119" i="6"/>
  <c r="AA118" i="6"/>
  <c r="AY118" i="6" s="1"/>
  <c r="AE117" i="6"/>
  <c r="N118" i="6"/>
  <c r="AU118" i="6" s="1"/>
  <c r="AQ115" i="8" l="1"/>
  <c r="R117" i="8"/>
  <c r="U117" i="8"/>
  <c r="AQ114" i="6"/>
  <c r="AO115" i="8"/>
  <c r="AQ114" i="8"/>
  <c r="AU15" i="8"/>
  <c r="AV15" i="8" s="1"/>
  <c r="BI15" i="8"/>
  <c r="V116" i="8"/>
  <c r="X116" i="8" s="1"/>
  <c r="AQ116" i="8" s="1"/>
  <c r="BB116" i="8"/>
  <c r="AR38" i="8"/>
  <c r="BH37" i="8"/>
  <c r="AY117" i="8"/>
  <c r="S117" i="8"/>
  <c r="W117" i="8" s="1"/>
  <c r="M118" i="8"/>
  <c r="O118" i="8" s="1"/>
  <c r="O117" i="8"/>
  <c r="T117" i="8" s="1"/>
  <c r="BG117" i="8"/>
  <c r="AK117" i="8"/>
  <c r="AM117" i="8" s="1"/>
  <c r="AJ118" i="8"/>
  <c r="BF117" i="8"/>
  <c r="AG117" i="8"/>
  <c r="AC118" i="8"/>
  <c r="AP116" i="8"/>
  <c r="P118" i="8"/>
  <c r="BA117" i="8"/>
  <c r="T116" i="6"/>
  <c r="AP116" i="6" s="1"/>
  <c r="AM119" i="6"/>
  <c r="AK120" i="6"/>
  <c r="BB120" i="6"/>
  <c r="V115" i="6"/>
  <c r="X115" i="6" s="1"/>
  <c r="AW115" i="6"/>
  <c r="U116" i="6"/>
  <c r="AW116" i="6" s="1"/>
  <c r="M118" i="6"/>
  <c r="AT117" i="6"/>
  <c r="S117" i="6"/>
  <c r="W117" i="6" s="1"/>
  <c r="Q117" i="6"/>
  <c r="R117" i="6" s="1"/>
  <c r="T117" i="6" s="1"/>
  <c r="AV117" i="6"/>
  <c r="AR37" i="6"/>
  <c r="BC37" i="6" s="1"/>
  <c r="N119" i="8"/>
  <c r="AZ119" i="8" s="1"/>
  <c r="AD119" i="8"/>
  <c r="Z120" i="8"/>
  <c r="BC120" i="8" s="1"/>
  <c r="AB119" i="8"/>
  <c r="BE119" i="8" s="1"/>
  <c r="AF118" i="8"/>
  <c r="AE118" i="8"/>
  <c r="AA119" i="8"/>
  <c r="BD119" i="8" s="1"/>
  <c r="P118" i="6"/>
  <c r="AJ121" i="6"/>
  <c r="AA119" i="6"/>
  <c r="AY119" i="6" s="1"/>
  <c r="AE118" i="6"/>
  <c r="Z121" i="6"/>
  <c r="AX121" i="6" s="1"/>
  <c r="AD120" i="6"/>
  <c r="AC119" i="6"/>
  <c r="BA119" i="6" s="1"/>
  <c r="AG118" i="6"/>
  <c r="AB119" i="6"/>
  <c r="AZ119" i="6" s="1"/>
  <c r="AF118" i="6"/>
  <c r="N119" i="6"/>
  <c r="AU119" i="6" s="1"/>
  <c r="AO116" i="8" l="1"/>
  <c r="AW15" i="8"/>
  <c r="D4" i="10" s="1"/>
  <c r="AP117" i="8"/>
  <c r="AR39" i="8"/>
  <c r="BH38" i="8"/>
  <c r="P119" i="8"/>
  <c r="Q119" i="8" s="1"/>
  <c r="BA118" i="8"/>
  <c r="Q118" i="8"/>
  <c r="AY118" i="8"/>
  <c r="M119" i="8"/>
  <c r="S118" i="8"/>
  <c r="W118" i="8" s="1"/>
  <c r="BF118" i="8"/>
  <c r="AC119" i="8"/>
  <c r="AG118" i="8"/>
  <c r="BG118" i="8"/>
  <c r="AK118" i="8"/>
  <c r="AM118" i="8" s="1"/>
  <c r="AJ119" i="8"/>
  <c r="AM120" i="6"/>
  <c r="AK121" i="6"/>
  <c r="BB121" i="6"/>
  <c r="V116" i="6"/>
  <c r="X116" i="6" s="1"/>
  <c r="AO115" i="6"/>
  <c r="AQ115" i="6"/>
  <c r="M119" i="6"/>
  <c r="O119" i="6" s="1"/>
  <c r="S118" i="6"/>
  <c r="W118" i="6" s="1"/>
  <c r="AT118" i="6"/>
  <c r="O118" i="6"/>
  <c r="U117" i="6"/>
  <c r="Q118" i="6"/>
  <c r="AV118" i="6"/>
  <c r="AR38" i="6"/>
  <c r="BC38" i="6" s="1"/>
  <c r="AE119" i="8"/>
  <c r="AA120" i="8"/>
  <c r="BD120" i="8" s="1"/>
  <c r="AF119" i="8"/>
  <c r="AB120" i="8"/>
  <c r="BE120" i="8" s="1"/>
  <c r="N120" i="8"/>
  <c r="AZ120" i="8" s="1"/>
  <c r="AD120" i="8"/>
  <c r="Z121" i="8"/>
  <c r="BC121" i="8" s="1"/>
  <c r="AP117" i="6"/>
  <c r="P119" i="6"/>
  <c r="AJ122" i="6"/>
  <c r="Z122" i="6"/>
  <c r="AX122" i="6" s="1"/>
  <c r="AD121" i="6"/>
  <c r="AB120" i="6"/>
  <c r="AZ120" i="6" s="1"/>
  <c r="AF119" i="6"/>
  <c r="AC120" i="6"/>
  <c r="BA120" i="6" s="1"/>
  <c r="AG119" i="6"/>
  <c r="AA120" i="6"/>
  <c r="AY120" i="6" s="1"/>
  <c r="AE119" i="6"/>
  <c r="N120" i="6"/>
  <c r="AU120" i="6" s="1"/>
  <c r="BJ15" i="8" l="1"/>
  <c r="R119" i="8"/>
  <c r="U119" i="8"/>
  <c r="R118" i="8"/>
  <c r="T118" i="8" s="1"/>
  <c r="U118" i="8"/>
  <c r="BK15" i="8"/>
  <c r="AT16" i="8"/>
  <c r="AY119" i="8"/>
  <c r="M120" i="8"/>
  <c r="S119" i="8"/>
  <c r="W119" i="8" s="1"/>
  <c r="V118" i="8"/>
  <c r="X118" i="8" s="1"/>
  <c r="AO118" i="8" s="1"/>
  <c r="BB118" i="8"/>
  <c r="P120" i="8"/>
  <c r="Q120" i="8" s="1"/>
  <c r="BA119" i="8"/>
  <c r="BF119" i="8"/>
  <c r="AG119" i="8"/>
  <c r="AC120" i="8"/>
  <c r="O119" i="8"/>
  <c r="BG119" i="8"/>
  <c r="AK119" i="8"/>
  <c r="AM119" i="8" s="1"/>
  <c r="AJ120" i="8"/>
  <c r="AR40" i="8"/>
  <c r="BH39" i="8"/>
  <c r="V117" i="8"/>
  <c r="X117" i="8" s="1"/>
  <c r="BB117" i="8"/>
  <c r="AM121" i="6"/>
  <c r="AK122" i="6"/>
  <c r="BB122" i="6"/>
  <c r="AQ116" i="6"/>
  <c r="AO116" i="6"/>
  <c r="V117" i="6"/>
  <c r="X117" i="6" s="1"/>
  <c r="AW117" i="6"/>
  <c r="M120" i="6"/>
  <c r="S119" i="6"/>
  <c r="W119" i="6" s="1"/>
  <c r="AT119" i="6"/>
  <c r="U118" i="6"/>
  <c r="AW118" i="6" s="1"/>
  <c r="R118" i="6"/>
  <c r="T118" i="6" s="1"/>
  <c r="AP118" i="6" s="1"/>
  <c r="Q119" i="6"/>
  <c r="R119" i="6" s="1"/>
  <c r="T119" i="6" s="1"/>
  <c r="AV119" i="6"/>
  <c r="AR39" i="6"/>
  <c r="AP118" i="8"/>
  <c r="AD121" i="8"/>
  <c r="Z122" i="8"/>
  <c r="BC122" i="8" s="1"/>
  <c r="N121" i="8"/>
  <c r="AE120" i="8"/>
  <c r="AA121" i="8"/>
  <c r="BD121" i="8" s="1"/>
  <c r="O120" i="8"/>
  <c r="AF120" i="8"/>
  <c r="AB121" i="8"/>
  <c r="BE121" i="8" s="1"/>
  <c r="P120" i="6"/>
  <c r="AJ123" i="6"/>
  <c r="AA121" i="6"/>
  <c r="AY121" i="6" s="1"/>
  <c r="AE120" i="6"/>
  <c r="AB121" i="6"/>
  <c r="AZ121" i="6" s="1"/>
  <c r="AF120" i="6"/>
  <c r="AC121" i="6"/>
  <c r="BA121" i="6" s="1"/>
  <c r="AG120" i="6"/>
  <c r="Z123" i="6"/>
  <c r="AX123" i="6" s="1"/>
  <c r="AX2" i="6" s="1"/>
  <c r="AD122" i="6"/>
  <c r="N121" i="6"/>
  <c r="AU121" i="6" s="1"/>
  <c r="T119" i="8" l="1"/>
  <c r="R120" i="8"/>
  <c r="U120" i="8"/>
  <c r="BC39" i="6"/>
  <c r="C6" i="10"/>
  <c r="AQ118" i="8"/>
  <c r="AU16" i="8"/>
  <c r="AV16" i="8" s="1"/>
  <c r="BI16" i="8"/>
  <c r="P121" i="8"/>
  <c r="Q121" i="8" s="1"/>
  <c r="BA120" i="8"/>
  <c r="AZ121" i="8"/>
  <c r="BF120" i="8"/>
  <c r="AC121" i="8"/>
  <c r="AG120" i="8"/>
  <c r="AR41" i="8"/>
  <c r="BH40" i="8"/>
  <c r="BG120" i="8"/>
  <c r="AK120" i="8"/>
  <c r="AM120" i="8" s="1"/>
  <c r="AJ121" i="8"/>
  <c r="AY120" i="8"/>
  <c r="M121" i="8"/>
  <c r="S120" i="8"/>
  <c r="W120" i="8" s="1"/>
  <c r="AQ117" i="8"/>
  <c r="AO117" i="8"/>
  <c r="AM122" i="6"/>
  <c r="AK123" i="6"/>
  <c r="BB123" i="6"/>
  <c r="BB2" i="6" s="1"/>
  <c r="AQ117" i="6"/>
  <c r="AO117" i="6"/>
  <c r="U119" i="6"/>
  <c r="M121" i="6"/>
  <c r="O121" i="6" s="1"/>
  <c r="S120" i="6"/>
  <c r="W120" i="6" s="1"/>
  <c r="AT120" i="6"/>
  <c r="O120" i="6"/>
  <c r="Q120" i="6"/>
  <c r="R120" i="6" s="1"/>
  <c r="AV120" i="6"/>
  <c r="AR40" i="6"/>
  <c r="BC40" i="6" s="1"/>
  <c r="V118" i="6"/>
  <c r="X118" i="6" s="1"/>
  <c r="AQ118" i="6" s="1"/>
  <c r="AD123" i="6"/>
  <c r="AP119" i="8"/>
  <c r="T120" i="8"/>
  <c r="AD122" i="8"/>
  <c r="Z123" i="8"/>
  <c r="AA122" i="8"/>
  <c r="BD122" i="8" s="1"/>
  <c r="AE121" i="8"/>
  <c r="AF121" i="8"/>
  <c r="AB122" i="8"/>
  <c r="BE122" i="8" s="1"/>
  <c r="N122" i="8"/>
  <c r="AP119" i="6"/>
  <c r="P121" i="6"/>
  <c r="AV121" i="6" s="1"/>
  <c r="AB122" i="6"/>
  <c r="AZ122" i="6" s="1"/>
  <c r="AF121" i="6"/>
  <c r="AC122" i="6"/>
  <c r="BA122" i="6" s="1"/>
  <c r="AG121" i="6"/>
  <c r="AA122" i="6"/>
  <c r="AY122" i="6" s="1"/>
  <c r="AE121" i="6"/>
  <c r="N122" i="6"/>
  <c r="R121" i="8" l="1"/>
  <c r="U121" i="8"/>
  <c r="T120" i="6"/>
  <c r="AW16" i="8"/>
  <c r="BJ16" i="8" s="1"/>
  <c r="AR42" i="8"/>
  <c r="BH41" i="8"/>
  <c r="BF121" i="8"/>
  <c r="AC122" i="8"/>
  <c r="AG121" i="8"/>
  <c r="AD123" i="8"/>
  <c r="BC123" i="8"/>
  <c r="BC2" i="8" s="1"/>
  <c r="AY121" i="8"/>
  <c r="S121" i="8"/>
  <c r="W121" i="8" s="1"/>
  <c r="M122" i="8"/>
  <c r="O121" i="8"/>
  <c r="T121" i="8" s="1"/>
  <c r="AZ122" i="8"/>
  <c r="V119" i="8"/>
  <c r="X119" i="8" s="1"/>
  <c r="AO119" i="8" s="1"/>
  <c r="BB119" i="8"/>
  <c r="BG121" i="8"/>
  <c r="AJ122" i="8"/>
  <c r="AK121" i="8"/>
  <c r="AM121" i="8" s="1"/>
  <c r="P122" i="8"/>
  <c r="Q122" i="8" s="1"/>
  <c r="BA121" i="8"/>
  <c r="AM123" i="6"/>
  <c r="V119" i="6"/>
  <c r="X119" i="6" s="1"/>
  <c r="AO119" i="6" s="1"/>
  <c r="AW119" i="6"/>
  <c r="U120" i="6"/>
  <c r="AW120" i="6" s="1"/>
  <c r="M122" i="6"/>
  <c r="AT121" i="6"/>
  <c r="S121" i="6"/>
  <c r="W121" i="6" s="1"/>
  <c r="O122" i="6"/>
  <c r="AU122" i="6"/>
  <c r="AR41" i="6"/>
  <c r="BC41" i="6" s="1"/>
  <c r="AO118" i="6"/>
  <c r="AE122" i="8"/>
  <c r="AA123" i="8"/>
  <c r="AP120" i="8"/>
  <c r="N123" i="8"/>
  <c r="AF122" i="8"/>
  <c r="AB123" i="8"/>
  <c r="AP120" i="6"/>
  <c r="P122" i="6"/>
  <c r="Q121" i="6"/>
  <c r="AA123" i="6"/>
  <c r="AY123" i="6" s="1"/>
  <c r="AY2" i="6" s="1"/>
  <c r="AE122" i="6"/>
  <c r="AC123" i="6"/>
  <c r="AG122" i="6"/>
  <c r="AB123" i="6"/>
  <c r="AZ123" i="6" s="1"/>
  <c r="AZ2" i="6" s="1"/>
  <c r="AF122" i="6"/>
  <c r="N123" i="6"/>
  <c r="AU123" i="6" s="1"/>
  <c r="R122" i="8" l="1"/>
  <c r="U122" i="8"/>
  <c r="AQ119" i="8"/>
  <c r="AQ119" i="6"/>
  <c r="BK16" i="8"/>
  <c r="AT17" i="8"/>
  <c r="AP121" i="8"/>
  <c r="V120" i="8"/>
  <c r="X120" i="8" s="1"/>
  <c r="AO120" i="8" s="1"/>
  <c r="BB120" i="8"/>
  <c r="BG122" i="8"/>
  <c r="AJ123" i="8"/>
  <c r="AK122" i="8"/>
  <c r="AM122" i="8" s="1"/>
  <c r="P123" i="8"/>
  <c r="BA123" i="8" s="1"/>
  <c r="BA122" i="8"/>
  <c r="AY122" i="8"/>
  <c r="S122" i="8"/>
  <c r="W122" i="8" s="1"/>
  <c r="M123" i="8"/>
  <c r="O123" i="8" s="1"/>
  <c r="AF123" i="8"/>
  <c r="BE123" i="8"/>
  <c r="BE2" i="8" s="1"/>
  <c r="BF122" i="8"/>
  <c r="AG122" i="8"/>
  <c r="AC123" i="8"/>
  <c r="AR43" i="8"/>
  <c r="BH42" i="8"/>
  <c r="AE123" i="8"/>
  <c r="BD123" i="8"/>
  <c r="BD2" i="8" s="1"/>
  <c r="AZ123" i="8"/>
  <c r="AZ2" i="8" s="1"/>
  <c r="O122" i="8"/>
  <c r="AG123" i="6"/>
  <c r="BA123" i="6"/>
  <c r="BA2" i="6" s="1"/>
  <c r="U121" i="6"/>
  <c r="AW121" i="6" s="1"/>
  <c r="S122" i="6"/>
  <c r="W122" i="6" s="1"/>
  <c r="M123" i="6"/>
  <c r="AT122" i="6"/>
  <c r="AU2" i="6"/>
  <c r="Q122" i="6"/>
  <c r="R122" i="6" s="1"/>
  <c r="T122" i="6" s="1"/>
  <c r="AV122" i="6"/>
  <c r="AR42" i="6"/>
  <c r="BC42" i="6" s="1"/>
  <c r="AF123" i="6"/>
  <c r="AE123" i="6"/>
  <c r="R121" i="6"/>
  <c r="T121" i="6" s="1"/>
  <c r="V120" i="6"/>
  <c r="X120" i="6" s="1"/>
  <c r="AQ120" i="6" s="1"/>
  <c r="P123" i="6"/>
  <c r="AV123" i="6" s="1"/>
  <c r="T122" i="8" l="1"/>
  <c r="BA2" i="8"/>
  <c r="AQ120" i="8"/>
  <c r="AU17" i="8"/>
  <c r="AV17" i="8" s="1"/>
  <c r="BI17" i="8"/>
  <c r="AP122" i="8"/>
  <c r="AG123" i="8"/>
  <c r="BF123" i="8"/>
  <c r="BF2" i="8" s="1"/>
  <c r="AK123" i="8"/>
  <c r="AM123" i="8" s="1"/>
  <c r="BG123" i="8"/>
  <c r="BG2" i="8" s="1"/>
  <c r="V121" i="8"/>
  <c r="X121" i="8" s="1"/>
  <c r="BB121" i="8"/>
  <c r="AR44" i="8"/>
  <c r="BH43" i="8"/>
  <c r="Q123" i="8"/>
  <c r="AY123" i="8"/>
  <c r="AY2" i="8" s="1"/>
  <c r="S123" i="8"/>
  <c r="W123" i="8" s="1"/>
  <c r="AT123" i="6"/>
  <c r="AT2" i="6" s="1"/>
  <c r="S123" i="6"/>
  <c r="W123" i="6" s="1"/>
  <c r="U122" i="6"/>
  <c r="O123" i="6"/>
  <c r="AV2" i="6"/>
  <c r="AR43" i="6"/>
  <c r="BC43" i="6" s="1"/>
  <c r="AO120" i="6"/>
  <c r="AP122" i="6"/>
  <c r="AP121" i="6"/>
  <c r="Q123" i="6"/>
  <c r="R123" i="8" l="1"/>
  <c r="T123" i="8" s="1"/>
  <c r="AP123" i="8" s="1"/>
  <c r="U123" i="8"/>
  <c r="AW17" i="8"/>
  <c r="BJ17" i="8" s="1"/>
  <c r="AR45" i="8"/>
  <c r="BH44" i="8"/>
  <c r="AQ121" i="8"/>
  <c r="AO121" i="8"/>
  <c r="V122" i="8"/>
  <c r="X122" i="8" s="1"/>
  <c r="BB122" i="8"/>
  <c r="V122" i="6"/>
  <c r="X122" i="6" s="1"/>
  <c r="AQ122" i="6" s="1"/>
  <c r="AW122" i="6"/>
  <c r="U123" i="6"/>
  <c r="AW123" i="6" s="1"/>
  <c r="AW2" i="6" s="1"/>
  <c r="AR44" i="6"/>
  <c r="BC44" i="6" s="1"/>
  <c r="R123" i="6"/>
  <c r="T123" i="6" s="1"/>
  <c r="V121" i="6"/>
  <c r="X121" i="6" s="1"/>
  <c r="AO121" i="6" s="1"/>
  <c r="BK17" i="8" l="1"/>
  <c r="AT18" i="8"/>
  <c r="AQ122" i="8"/>
  <c r="AO122" i="8"/>
  <c r="AR46" i="8"/>
  <c r="BH45" i="8"/>
  <c r="V123" i="8"/>
  <c r="X123" i="8" s="1"/>
  <c r="BB123" i="8"/>
  <c r="BB2" i="8" s="1"/>
  <c r="AO122" i="6"/>
  <c r="AR45" i="6"/>
  <c r="BC45" i="6" s="1"/>
  <c r="AQ121" i="6"/>
  <c r="AP123" i="6"/>
  <c r="AU18" i="8" l="1"/>
  <c r="AV18" i="8" s="1"/>
  <c r="BI18" i="8"/>
  <c r="AQ123" i="8"/>
  <c r="AO123" i="8"/>
  <c r="AR47" i="8"/>
  <c r="BH46" i="8"/>
  <c r="AR46" i="6"/>
  <c r="BC46" i="6" s="1"/>
  <c r="V123" i="6"/>
  <c r="X123" i="6" s="1"/>
  <c r="AO123" i="6" s="1"/>
  <c r="AW18" i="8" l="1"/>
  <c r="BJ18" i="8" s="1"/>
  <c r="AR48" i="8"/>
  <c r="BH47" i="8"/>
  <c r="AR47" i="6"/>
  <c r="BC47" i="6" s="1"/>
  <c r="AQ123" i="6"/>
  <c r="BK18" i="8" l="1"/>
  <c r="AT19" i="8"/>
  <c r="AR49" i="8"/>
  <c r="BH48" i="8"/>
  <c r="AR48" i="6"/>
  <c r="BC48" i="6" s="1"/>
  <c r="AU19" i="8" l="1"/>
  <c r="AV19" i="8" s="1"/>
  <c r="BI19" i="8"/>
  <c r="AR50" i="8"/>
  <c r="BH49" i="8"/>
  <c r="AR49" i="6"/>
  <c r="BC49" i="6" s="1"/>
  <c r="AW19" i="8" l="1"/>
  <c r="BJ19" i="8" s="1"/>
  <c r="AR51" i="8"/>
  <c r="BH50" i="8"/>
  <c r="AR50" i="6"/>
  <c r="BC50" i="6" s="1"/>
  <c r="BK19" i="8" l="1"/>
  <c r="AT20" i="8"/>
  <c r="AR52" i="8"/>
  <c r="BH51" i="8"/>
  <c r="AR51" i="6"/>
  <c r="BC51" i="6" l="1"/>
  <c r="C7" i="10"/>
  <c r="AU20" i="8"/>
  <c r="AV20" i="8" s="1"/>
  <c r="BI20" i="8"/>
  <c r="AR53" i="8"/>
  <c r="BH52" i="8"/>
  <c r="AR52" i="6"/>
  <c r="BC52" i="6" s="1"/>
  <c r="AW20" i="8" l="1"/>
  <c r="BJ20" i="8" s="1"/>
  <c r="AR54" i="8"/>
  <c r="BH53" i="8"/>
  <c r="AR53" i="6"/>
  <c r="BC53" i="6" s="1"/>
  <c r="BK20" i="8" l="1"/>
  <c r="AT21" i="8"/>
  <c r="AR55" i="8"/>
  <c r="BH54" i="8"/>
  <c r="AR54" i="6"/>
  <c r="BC54" i="6" s="1"/>
  <c r="AU21" i="8" l="1"/>
  <c r="AV21" i="8" s="1"/>
  <c r="BI21" i="8"/>
  <c r="AR56" i="8"/>
  <c r="BH55" i="8"/>
  <c r="AR55" i="6"/>
  <c r="BC55" i="6" s="1"/>
  <c r="AW21" i="8" l="1"/>
  <c r="BJ21" i="8" s="1"/>
  <c r="AR57" i="8"/>
  <c r="BH56" i="8"/>
  <c r="AR56" i="6"/>
  <c r="BC56" i="6" s="1"/>
  <c r="BK21" i="8" l="1"/>
  <c r="AT22" i="8"/>
  <c r="AR58" i="8"/>
  <c r="BH57" i="8"/>
  <c r="AR57" i="6"/>
  <c r="BC57" i="6" s="1"/>
  <c r="AU22" i="8" l="1"/>
  <c r="AV22" i="8" s="1"/>
  <c r="BI22" i="8"/>
  <c r="AR59" i="8"/>
  <c r="BH58" i="8"/>
  <c r="AR58" i="6"/>
  <c r="BC58" i="6" s="1"/>
  <c r="AW22" i="8" l="1"/>
  <c r="BJ22" i="8" s="1"/>
  <c r="AR60" i="8"/>
  <c r="BH59" i="8"/>
  <c r="AR59" i="6"/>
  <c r="BC59" i="6" s="1"/>
  <c r="BK22" i="8" l="1"/>
  <c r="AT23" i="8"/>
  <c r="AR61" i="8"/>
  <c r="BH60" i="8"/>
  <c r="AR60" i="6"/>
  <c r="BC60" i="6" s="1"/>
  <c r="AU23" i="8" l="1"/>
  <c r="AV23" i="8" s="1"/>
  <c r="BI23" i="8"/>
  <c r="AR62" i="8"/>
  <c r="BH61" i="8"/>
  <c r="AR61" i="6"/>
  <c r="BC61" i="6" s="1"/>
  <c r="AW23" i="8" l="1"/>
  <c r="BJ23" i="8" s="1"/>
  <c r="AR63" i="8"/>
  <c r="BH62" i="8"/>
  <c r="AR62" i="6"/>
  <c r="BC62" i="6" s="1"/>
  <c r="BK23" i="8" l="1"/>
  <c r="AT24" i="8"/>
  <c r="AR64" i="8"/>
  <c r="BH63" i="8"/>
  <c r="AR63" i="6"/>
  <c r="BC63" i="6" l="1"/>
  <c r="C8" i="10"/>
  <c r="AU24" i="8"/>
  <c r="AV24" i="8" s="1"/>
  <c r="BI24" i="8"/>
  <c r="AR65" i="8"/>
  <c r="BH64" i="8"/>
  <c r="AR64" i="6"/>
  <c r="BC64" i="6" s="1"/>
  <c r="AW24" i="8" l="1"/>
  <c r="BJ24" i="8" s="1"/>
  <c r="AR66" i="8"/>
  <c r="BH65" i="8"/>
  <c r="AR65" i="6"/>
  <c r="BC65" i="6" s="1"/>
  <c r="BK24" i="8" l="1"/>
  <c r="AT25" i="8"/>
  <c r="AR67" i="8"/>
  <c r="BH66" i="8"/>
  <c r="AR66" i="6"/>
  <c r="BC66" i="6" s="1"/>
  <c r="AU25" i="8" l="1"/>
  <c r="AV25" i="8" s="1"/>
  <c r="BI25" i="8"/>
  <c r="AR68" i="8"/>
  <c r="BH67" i="8"/>
  <c r="AR67" i="6"/>
  <c r="BC67" i="6" s="1"/>
  <c r="AW25" i="8" l="1"/>
  <c r="BJ25" i="8" s="1"/>
  <c r="AR69" i="8"/>
  <c r="BH68" i="8"/>
  <c r="AR68" i="6"/>
  <c r="BC68" i="6" s="1"/>
  <c r="BK25" i="8" l="1"/>
  <c r="AT26" i="8"/>
  <c r="AR70" i="8"/>
  <c r="BH69" i="8"/>
  <c r="AR69" i="6"/>
  <c r="BC69" i="6" s="1"/>
  <c r="AU26" i="8" l="1"/>
  <c r="AV26" i="8" s="1"/>
  <c r="BI26" i="8"/>
  <c r="AR71" i="8"/>
  <c r="BH70" i="8"/>
  <c r="AR70" i="6"/>
  <c r="BC70" i="6" s="1"/>
  <c r="AW26" i="8" l="1"/>
  <c r="BJ26" i="8" s="1"/>
  <c r="AR72" i="8"/>
  <c r="BH71" i="8"/>
  <c r="AR71" i="6"/>
  <c r="BC71" i="6" s="1"/>
  <c r="BK26" i="8" l="1"/>
  <c r="AT27" i="8"/>
  <c r="AR73" i="8"/>
  <c r="BH72" i="8"/>
  <c r="AR72" i="6"/>
  <c r="BC72" i="6" s="1"/>
  <c r="AU27" i="8" l="1"/>
  <c r="AV27" i="8" s="1"/>
  <c r="BI27" i="8"/>
  <c r="AR74" i="8"/>
  <c r="BH73" i="8"/>
  <c r="AR73" i="6"/>
  <c r="BC73" i="6" s="1"/>
  <c r="AW27" i="8" l="1"/>
  <c r="D5" i="10" s="1"/>
  <c r="AR75" i="8"/>
  <c r="BH74" i="8"/>
  <c r="AR74" i="6"/>
  <c r="BC74" i="6" s="1"/>
  <c r="BJ27" i="8" l="1"/>
  <c r="BK27" i="8"/>
  <c r="AT28" i="8"/>
  <c r="AR76" i="8"/>
  <c r="BH75" i="8"/>
  <c r="AR75" i="6"/>
  <c r="BC75" i="6" l="1"/>
  <c r="C9" i="10"/>
  <c r="AU28" i="8"/>
  <c r="AV28" i="8" s="1"/>
  <c r="BI28" i="8"/>
  <c r="AR77" i="8"/>
  <c r="BH76" i="8"/>
  <c r="AR76" i="6"/>
  <c r="BC76" i="6" s="1"/>
  <c r="AW28" i="8" l="1"/>
  <c r="BJ28" i="8" s="1"/>
  <c r="AR78" i="8"/>
  <c r="BH77" i="8"/>
  <c r="AR77" i="6"/>
  <c r="BC77" i="6" s="1"/>
  <c r="BK28" i="8" l="1"/>
  <c r="AT29" i="8"/>
  <c r="AR79" i="8"/>
  <c r="BH78" i="8"/>
  <c r="AR78" i="6"/>
  <c r="BC78" i="6" s="1"/>
  <c r="AU29" i="8" l="1"/>
  <c r="AV29" i="8" s="1"/>
  <c r="BI29" i="8"/>
  <c r="AR80" i="8"/>
  <c r="BH79" i="8"/>
  <c r="AR79" i="6"/>
  <c r="BC79" i="6" s="1"/>
  <c r="AW29" i="8" l="1"/>
  <c r="BJ29" i="8" s="1"/>
  <c r="AR81" i="8"/>
  <c r="BH80" i="8"/>
  <c r="AR80" i="6"/>
  <c r="BC80" i="6" s="1"/>
  <c r="BK29" i="8" l="1"/>
  <c r="AT30" i="8"/>
  <c r="AR82" i="8"/>
  <c r="BH81" i="8"/>
  <c r="AR81" i="6"/>
  <c r="BC81" i="6" s="1"/>
  <c r="AU30" i="8" l="1"/>
  <c r="AV30" i="8" s="1"/>
  <c r="BI30" i="8"/>
  <c r="AR83" i="8"/>
  <c r="BH82" i="8"/>
  <c r="AR82" i="6"/>
  <c r="BC82" i="6" s="1"/>
  <c r="AW30" i="8" l="1"/>
  <c r="BJ30" i="8" s="1"/>
  <c r="BH83" i="8"/>
  <c r="AR84" i="8"/>
  <c r="AR83" i="6"/>
  <c r="BC83" i="6" s="1"/>
  <c r="BK30" i="8" l="1"/>
  <c r="AT31" i="8"/>
  <c r="BH84" i="8"/>
  <c r="AR85" i="8"/>
  <c r="AR84" i="6"/>
  <c r="BC84" i="6" s="1"/>
  <c r="AU31" i="8" l="1"/>
  <c r="AV31" i="8" s="1"/>
  <c r="BI31" i="8"/>
  <c r="AR86" i="8"/>
  <c r="BH85" i="8"/>
  <c r="AR85" i="6"/>
  <c r="BC85" i="6" s="1"/>
  <c r="AW31" i="8" l="1"/>
  <c r="BJ31" i="8" s="1"/>
  <c r="BH86" i="8"/>
  <c r="AR87" i="8"/>
  <c r="AR86" i="6"/>
  <c r="BC86" i="6" s="1"/>
  <c r="BK31" i="8" l="1"/>
  <c r="AT32" i="8"/>
  <c r="AR88" i="8"/>
  <c r="BH87" i="8"/>
  <c r="AR87" i="6"/>
  <c r="BC87" i="6" l="1"/>
  <c r="C10" i="10"/>
  <c r="AU32" i="8"/>
  <c r="AV32" i="8" s="1"/>
  <c r="BI32" i="8"/>
  <c r="BH88" i="8"/>
  <c r="AR89" i="8"/>
  <c r="AR88" i="6"/>
  <c r="BC88" i="6" s="1"/>
  <c r="AW32" i="8" l="1"/>
  <c r="BJ32" i="8" s="1"/>
  <c r="AR90" i="8"/>
  <c r="BH89" i="8"/>
  <c r="AR89" i="6"/>
  <c r="BC89" i="6" s="1"/>
  <c r="BK32" i="8" l="1"/>
  <c r="AT33" i="8"/>
  <c r="BH90" i="8"/>
  <c r="AR91" i="8"/>
  <c r="AR90" i="6"/>
  <c r="BC90" i="6" s="1"/>
  <c r="AU33" i="8" l="1"/>
  <c r="AV33" i="8" s="1"/>
  <c r="BI33" i="8"/>
  <c r="BH91" i="8"/>
  <c r="AR92" i="8"/>
  <c r="AR91" i="6"/>
  <c r="BC91" i="6" s="1"/>
  <c r="AW33" i="8" l="1"/>
  <c r="BJ33" i="8" s="1"/>
  <c r="AR93" i="8"/>
  <c r="BH92" i="8"/>
  <c r="AR92" i="6"/>
  <c r="BC92" i="6" s="1"/>
  <c r="BK33" i="8" l="1"/>
  <c r="AT34" i="8"/>
  <c r="BH93" i="8"/>
  <c r="AR94" i="8"/>
  <c r="AR93" i="6"/>
  <c r="BC93" i="6" s="1"/>
  <c r="AU34" i="8" l="1"/>
  <c r="AV34" i="8" s="1"/>
  <c r="BI34" i="8"/>
  <c r="BH94" i="8"/>
  <c r="AR95" i="8"/>
  <c r="AR94" i="6"/>
  <c r="BC94" i="6" s="1"/>
  <c r="AW34" i="8" l="1"/>
  <c r="BJ34" i="8" s="1"/>
  <c r="AR96" i="8"/>
  <c r="BH95" i="8"/>
  <c r="AR95" i="6"/>
  <c r="BC95" i="6" s="1"/>
  <c r="BK34" i="8" l="1"/>
  <c r="AT35" i="8"/>
  <c r="AR97" i="8"/>
  <c r="BH96" i="8"/>
  <c r="AR96" i="6"/>
  <c r="BC96" i="6" s="1"/>
  <c r="AU35" i="8" l="1"/>
  <c r="AV35" i="8" s="1"/>
  <c r="BI35" i="8"/>
  <c r="BH97" i="8"/>
  <c r="AR98" i="8"/>
  <c r="AR97" i="6"/>
  <c r="BC97" i="6" s="1"/>
  <c r="AW35" i="8" l="1"/>
  <c r="BJ35" i="8" s="1"/>
  <c r="BH98" i="8"/>
  <c r="AR99" i="8"/>
  <c r="AR98" i="6"/>
  <c r="BC98" i="6" s="1"/>
  <c r="BK35" i="8" l="1"/>
  <c r="AT36" i="8"/>
  <c r="AR100" i="8"/>
  <c r="BH99" i="8"/>
  <c r="AR99" i="6"/>
  <c r="BC99" i="6" l="1"/>
  <c r="C11" i="10"/>
  <c r="AU36" i="8"/>
  <c r="AV36" i="8" s="1"/>
  <c r="BI36" i="8"/>
  <c r="AR101" i="8"/>
  <c r="BH100" i="8"/>
  <c r="AR100" i="6"/>
  <c r="BC100" i="6" s="1"/>
  <c r="AW36" i="8" l="1"/>
  <c r="BJ36" i="8" s="1"/>
  <c r="BH101" i="8"/>
  <c r="AR102" i="8"/>
  <c r="AR101" i="6"/>
  <c r="BC101" i="6" s="1"/>
  <c r="BK36" i="8" l="1"/>
  <c r="AT37" i="8"/>
  <c r="AR103" i="8"/>
  <c r="BH102" i="8"/>
  <c r="AR102" i="6"/>
  <c r="BC102" i="6" s="1"/>
  <c r="AU37" i="8" l="1"/>
  <c r="AV37" i="8" s="1"/>
  <c r="BI37" i="8"/>
  <c r="AR104" i="8"/>
  <c r="BH103" i="8"/>
  <c r="AR103" i="6"/>
  <c r="BC103" i="6" s="1"/>
  <c r="AW37" i="8" l="1"/>
  <c r="BJ37" i="8" s="1"/>
  <c r="BH104" i="8"/>
  <c r="AR105" i="8"/>
  <c r="AR104" i="6"/>
  <c r="BC104" i="6" s="1"/>
  <c r="BK37" i="8" l="1"/>
  <c r="AT38" i="8"/>
  <c r="AR106" i="8"/>
  <c r="BH105" i="8"/>
  <c r="AR105" i="6"/>
  <c r="BC105" i="6" s="1"/>
  <c r="AU38" i="8" l="1"/>
  <c r="AV38" i="8" s="1"/>
  <c r="BI38" i="8"/>
  <c r="AR107" i="8"/>
  <c r="BH106" i="8"/>
  <c r="AR106" i="6"/>
  <c r="BC106" i="6" s="1"/>
  <c r="AW38" i="8" l="1"/>
  <c r="BJ38" i="8" s="1"/>
  <c r="BH107" i="8"/>
  <c r="AR108" i="8"/>
  <c r="AR107" i="6"/>
  <c r="BC107" i="6" s="1"/>
  <c r="BK38" i="8" l="1"/>
  <c r="AT39" i="8"/>
  <c r="AR109" i="8"/>
  <c r="BH108" i="8"/>
  <c r="AR108" i="6"/>
  <c r="BC108" i="6" s="1"/>
  <c r="AU39" i="8" l="1"/>
  <c r="AV39" i="8" s="1"/>
  <c r="BI39" i="8"/>
  <c r="AR110" i="8"/>
  <c r="BH109" i="8"/>
  <c r="AR109" i="6"/>
  <c r="BC109" i="6" s="1"/>
  <c r="AW39" i="8" l="1"/>
  <c r="D6" i="10" s="1"/>
  <c r="AR111" i="8"/>
  <c r="BH110" i="8"/>
  <c r="AR110" i="6"/>
  <c r="BC110" i="6" s="1"/>
  <c r="BJ39" i="8" l="1"/>
  <c r="BK39" i="8"/>
  <c r="AT40" i="8"/>
  <c r="BH111" i="8"/>
  <c r="AR112" i="8"/>
  <c r="AR111" i="6"/>
  <c r="BC111" i="6" l="1"/>
  <c r="C12" i="10"/>
  <c r="AU40" i="8"/>
  <c r="AV40" i="8" s="1"/>
  <c r="BI40" i="8"/>
  <c r="AR113" i="8"/>
  <c r="BH112" i="8"/>
  <c r="AR112" i="6"/>
  <c r="BC112" i="6" s="1"/>
  <c r="AW40" i="8" l="1"/>
  <c r="BJ40" i="8" s="1"/>
  <c r="BH113" i="8"/>
  <c r="AR114" i="8"/>
  <c r="AR113" i="6"/>
  <c r="BC113" i="6" s="1"/>
  <c r="BK40" i="8" l="1"/>
  <c r="AT41" i="8"/>
  <c r="AR115" i="8"/>
  <c r="BH114" i="8"/>
  <c r="AR114" i="6"/>
  <c r="BC114" i="6" s="1"/>
  <c r="AU41" i="8" l="1"/>
  <c r="AV41" i="8" s="1"/>
  <c r="BI41" i="8"/>
  <c r="AR116" i="8"/>
  <c r="BH115" i="8"/>
  <c r="AR115" i="6"/>
  <c r="BC115" i="6" s="1"/>
  <c r="AW41" i="8" l="1"/>
  <c r="BJ41" i="8" s="1"/>
  <c r="BH116" i="8"/>
  <c r="AR117" i="8"/>
  <c r="AR116" i="6"/>
  <c r="BC116" i="6" s="1"/>
  <c r="BK41" i="8" l="1"/>
  <c r="AT42" i="8"/>
  <c r="AR118" i="8"/>
  <c r="BH117" i="8"/>
  <c r="AR117" i="6"/>
  <c r="BC117" i="6" s="1"/>
  <c r="AU42" i="8" l="1"/>
  <c r="AV42" i="8" s="1"/>
  <c r="BI42" i="8"/>
  <c r="BH118" i="8"/>
  <c r="AR119" i="8"/>
  <c r="AR118" i="6"/>
  <c r="BC118" i="6" s="1"/>
  <c r="AW42" i="8" l="1"/>
  <c r="BJ42" i="8" s="1"/>
  <c r="BH119" i="8"/>
  <c r="AR120" i="8"/>
  <c r="AR119" i="6"/>
  <c r="BC119" i="6" s="1"/>
  <c r="BK42" i="8" l="1"/>
  <c r="AT43" i="8"/>
  <c r="AR121" i="8"/>
  <c r="BH120" i="8"/>
  <c r="AR120" i="6"/>
  <c r="BC120" i="6" s="1"/>
  <c r="AU43" i="8" l="1"/>
  <c r="AV43" i="8" s="1"/>
  <c r="BI43" i="8"/>
  <c r="AR122" i="8"/>
  <c r="BH121" i="8"/>
  <c r="AR121" i="6"/>
  <c r="BC121" i="6" s="1"/>
  <c r="AW43" i="8" l="1"/>
  <c r="BJ43" i="8" s="1"/>
  <c r="BH122" i="8"/>
  <c r="AR123" i="8"/>
  <c r="BH123" i="8" s="1"/>
  <c r="BH2" i="8" s="1"/>
  <c r="AR122" i="6"/>
  <c r="BC122" i="6" s="1"/>
  <c r="BK43" i="8" l="1"/>
  <c r="AT44" i="8"/>
  <c r="AR123" i="6"/>
  <c r="C13" i="10" s="1"/>
  <c r="BC123" i="6" l="1"/>
  <c r="BC2" i="6" s="1"/>
  <c r="AU44" i="8"/>
  <c r="AV44" i="8" s="1"/>
  <c r="BI44" i="8"/>
  <c r="AW44" i="8" l="1"/>
  <c r="BJ44" i="8" s="1"/>
  <c r="BK44" i="8" l="1"/>
  <c r="AT45" i="8"/>
  <c r="AU45" i="8" l="1"/>
  <c r="AV45" i="8" s="1"/>
  <c r="BI45" i="8"/>
  <c r="AW45" i="8" l="1"/>
  <c r="BJ45" i="8" s="1"/>
  <c r="BK45" i="8" l="1"/>
  <c r="AT46" i="8"/>
  <c r="AU46" i="8" l="1"/>
  <c r="AV46" i="8" s="1"/>
  <c r="BI46" i="8"/>
  <c r="AW46" i="8" l="1"/>
  <c r="BJ46" i="8" s="1"/>
  <c r="BK46" i="8" l="1"/>
  <c r="AT47" i="8"/>
  <c r="AU47" i="8" l="1"/>
  <c r="AV47" i="8" s="1"/>
  <c r="BI47" i="8"/>
  <c r="AW47" i="8" l="1"/>
  <c r="BJ47" i="8" s="1"/>
  <c r="BK47" i="8" l="1"/>
  <c r="AT48" i="8"/>
  <c r="AU48" i="8" l="1"/>
  <c r="AV48" i="8" s="1"/>
  <c r="BI48" i="8"/>
  <c r="AW48" i="8" l="1"/>
  <c r="BJ48" i="8" s="1"/>
  <c r="BK48" i="8" l="1"/>
  <c r="AT49" i="8"/>
  <c r="AU49" i="8" l="1"/>
  <c r="AV49" i="8" s="1"/>
  <c r="BI49" i="8"/>
  <c r="AW49" i="8" l="1"/>
  <c r="BJ49" i="8" s="1"/>
  <c r="BK49" i="8" l="1"/>
  <c r="AT50" i="8"/>
  <c r="AU50" i="8" l="1"/>
  <c r="AV50" i="8" s="1"/>
  <c r="BI50" i="8"/>
  <c r="AW50" i="8" l="1"/>
  <c r="BJ50" i="8" s="1"/>
  <c r="BK50" i="8" l="1"/>
  <c r="AT51" i="8"/>
  <c r="AU51" i="8" l="1"/>
  <c r="AV51" i="8" s="1"/>
  <c r="BI51" i="8"/>
  <c r="AW51" i="8" l="1"/>
  <c r="D7" i="10" s="1"/>
  <c r="BJ51" i="8" l="1"/>
  <c r="BK51" i="8"/>
  <c r="AT52" i="8"/>
  <c r="AU52" i="8" l="1"/>
  <c r="AV52" i="8" s="1"/>
  <c r="BI52" i="8"/>
  <c r="AW52" i="8" l="1"/>
  <c r="BJ52" i="8" s="1"/>
  <c r="BK52" i="8" l="1"/>
  <c r="AT53" i="8"/>
  <c r="AU53" i="8" l="1"/>
  <c r="AV53" i="8" s="1"/>
  <c r="BI53" i="8"/>
  <c r="AW53" i="8" l="1"/>
  <c r="BJ53" i="8" s="1"/>
  <c r="BK53" i="8" l="1"/>
  <c r="AT54" i="8"/>
  <c r="AU54" i="8" l="1"/>
  <c r="AV54" i="8" s="1"/>
  <c r="BI54" i="8"/>
  <c r="AW54" i="8" l="1"/>
  <c r="BJ54" i="8" s="1"/>
  <c r="BK54" i="8" l="1"/>
  <c r="AT55" i="8"/>
  <c r="AU55" i="8" l="1"/>
  <c r="AV55" i="8" s="1"/>
  <c r="BI55" i="8"/>
  <c r="AW55" i="8" l="1"/>
  <c r="BJ55" i="8" s="1"/>
  <c r="BK55" i="8" l="1"/>
  <c r="AT56" i="8"/>
  <c r="AU56" i="8" l="1"/>
  <c r="AV56" i="8" s="1"/>
  <c r="BI56" i="8"/>
  <c r="AW56" i="8" l="1"/>
  <c r="BJ56" i="8" s="1"/>
  <c r="BK56" i="8" l="1"/>
  <c r="AT57" i="8"/>
  <c r="AU57" i="8" l="1"/>
  <c r="AV57" i="8" s="1"/>
  <c r="BI57" i="8"/>
  <c r="AW57" i="8" l="1"/>
  <c r="BJ57" i="8" s="1"/>
  <c r="BK57" i="8" l="1"/>
  <c r="AT58" i="8"/>
  <c r="AU58" i="8" l="1"/>
  <c r="AV58" i="8" s="1"/>
  <c r="BI58" i="8"/>
  <c r="AW58" i="8" l="1"/>
  <c r="BJ58" i="8" s="1"/>
  <c r="BK58" i="8" l="1"/>
  <c r="AT59" i="8"/>
  <c r="AU59" i="8" l="1"/>
  <c r="AV59" i="8" s="1"/>
  <c r="BI59" i="8"/>
  <c r="AW59" i="8" l="1"/>
  <c r="BJ59" i="8"/>
  <c r="BK59" i="8" l="1"/>
  <c r="AT60" i="8"/>
  <c r="AU60" i="8" l="1"/>
  <c r="AV60" i="8" s="1"/>
  <c r="BI60" i="8"/>
  <c r="AW60" i="8" l="1"/>
  <c r="BJ60" i="8" s="1"/>
  <c r="BK60" i="8" l="1"/>
  <c r="AT61" i="8"/>
  <c r="AU61" i="8" l="1"/>
  <c r="AV61" i="8" s="1"/>
  <c r="BI61" i="8"/>
  <c r="AW61" i="8" l="1"/>
  <c r="BK61" i="8" l="1"/>
  <c r="AT62" i="8"/>
  <c r="BJ61" i="8"/>
  <c r="AU62" i="8" l="1"/>
  <c r="AV62" i="8" s="1"/>
  <c r="BI62" i="8"/>
  <c r="AW62" i="8" l="1"/>
  <c r="BJ62" i="8" s="1"/>
  <c r="BK62" i="8" l="1"/>
  <c r="AT63" i="8"/>
  <c r="AU63" i="8" l="1"/>
  <c r="AV63" i="8" s="1"/>
  <c r="BI63" i="8"/>
  <c r="AW63" i="8" l="1"/>
  <c r="D8" i="10" s="1"/>
  <c r="BJ63" i="8" l="1"/>
  <c r="BK63" i="8"/>
  <c r="AT64" i="8"/>
  <c r="AU64" i="8" l="1"/>
  <c r="AV64" i="8" s="1"/>
  <c r="BI64" i="8"/>
  <c r="AW64" i="8" l="1"/>
  <c r="BJ64" i="8" s="1"/>
  <c r="BK64" i="8" l="1"/>
  <c r="AT65" i="8"/>
  <c r="AU65" i="8" l="1"/>
  <c r="AV65" i="8" s="1"/>
  <c r="BI65" i="8"/>
  <c r="AW65" i="8" l="1"/>
  <c r="BJ65" i="8" s="1"/>
  <c r="BK65" i="8" l="1"/>
  <c r="AT66" i="8"/>
  <c r="AU66" i="8" l="1"/>
  <c r="AV66" i="8" s="1"/>
  <c r="BI66" i="8"/>
  <c r="AW66" i="8" l="1"/>
  <c r="BJ66" i="8" s="1"/>
  <c r="BK66" i="8" l="1"/>
  <c r="AT67" i="8"/>
  <c r="AU67" i="8" l="1"/>
  <c r="AV67" i="8" s="1"/>
  <c r="BI67" i="8"/>
  <c r="AW67" i="8" l="1"/>
  <c r="BJ67" i="8" s="1"/>
  <c r="BK67" i="8" l="1"/>
  <c r="AT68" i="8"/>
  <c r="AU68" i="8" l="1"/>
  <c r="AV68" i="8" s="1"/>
  <c r="BI68" i="8"/>
  <c r="AW68" i="8" l="1"/>
  <c r="BJ68" i="8" s="1"/>
  <c r="BK68" i="8" l="1"/>
  <c r="AT69" i="8"/>
  <c r="AU69" i="8" l="1"/>
  <c r="AV69" i="8" s="1"/>
  <c r="BI69" i="8"/>
  <c r="AW69" i="8" l="1"/>
  <c r="BJ69" i="8" s="1"/>
  <c r="BK69" i="8" l="1"/>
  <c r="AT70" i="8"/>
  <c r="AU70" i="8" l="1"/>
  <c r="AV70" i="8" s="1"/>
  <c r="BI70" i="8"/>
  <c r="AW70" i="8" l="1"/>
  <c r="BJ70" i="8" s="1"/>
  <c r="BK70" i="8" l="1"/>
  <c r="AT71" i="8"/>
  <c r="AU71" i="8" l="1"/>
  <c r="AV71" i="8" s="1"/>
  <c r="BI71" i="8"/>
  <c r="AW71" i="8" l="1"/>
  <c r="BJ71" i="8" s="1"/>
  <c r="BK71" i="8" l="1"/>
  <c r="AT72" i="8"/>
  <c r="AU72" i="8" l="1"/>
  <c r="AV72" i="8" s="1"/>
  <c r="BI72" i="8"/>
  <c r="AW72" i="8" l="1"/>
  <c r="BJ72" i="8" s="1"/>
  <c r="BK72" i="8" l="1"/>
  <c r="AT73" i="8"/>
  <c r="AU73" i="8" l="1"/>
  <c r="AV73" i="8" s="1"/>
  <c r="BI73" i="8"/>
  <c r="AW73" i="8" l="1"/>
  <c r="BJ73" i="8" s="1"/>
  <c r="BK73" i="8" l="1"/>
  <c r="AT74" i="8"/>
  <c r="AU74" i="8" l="1"/>
  <c r="AV74" i="8" s="1"/>
  <c r="BI74" i="8"/>
  <c r="AW74" i="8" l="1"/>
  <c r="BJ74" i="8"/>
  <c r="BK74" i="8" l="1"/>
  <c r="AT75" i="8"/>
  <c r="AU75" i="8" l="1"/>
  <c r="AV75" i="8" s="1"/>
  <c r="BI75" i="8"/>
  <c r="AW75" i="8" l="1"/>
  <c r="D9" i="10" s="1"/>
  <c r="BJ75" i="8"/>
  <c r="BK75" i="8" l="1"/>
  <c r="AT76" i="8"/>
  <c r="AU76" i="8" l="1"/>
  <c r="AV76" i="8" s="1"/>
  <c r="BI76" i="8"/>
  <c r="AW76" i="8" l="1"/>
  <c r="BJ76" i="8"/>
  <c r="BK76" i="8" l="1"/>
  <c r="AT77" i="8"/>
  <c r="AU77" i="8" l="1"/>
  <c r="AV77" i="8" s="1"/>
  <c r="BI77" i="8"/>
  <c r="AW77" i="8" l="1"/>
  <c r="BJ77" i="8" s="1"/>
  <c r="BK77" i="8" l="1"/>
  <c r="AT78" i="8"/>
  <c r="AU78" i="8" l="1"/>
  <c r="AV78" i="8" s="1"/>
  <c r="BI78" i="8"/>
  <c r="AW78" i="8" l="1"/>
  <c r="BJ78" i="8" s="1"/>
  <c r="BK78" i="8" l="1"/>
  <c r="AT79" i="8"/>
  <c r="AU79" i="8" l="1"/>
  <c r="AV79" i="8" s="1"/>
  <c r="BI79" i="8"/>
  <c r="AW79" i="8" l="1"/>
  <c r="BJ79" i="8" s="1"/>
  <c r="BK79" i="8" l="1"/>
  <c r="AT80" i="8"/>
  <c r="AU80" i="8" l="1"/>
  <c r="AV80" i="8" s="1"/>
  <c r="BI80" i="8"/>
  <c r="AW80" i="8" l="1"/>
  <c r="BJ80" i="8"/>
  <c r="BK80" i="8" l="1"/>
  <c r="AT81" i="8"/>
  <c r="AU81" i="8" l="1"/>
  <c r="AV81" i="8" s="1"/>
  <c r="BI81" i="8"/>
  <c r="AW81" i="8" l="1"/>
  <c r="BJ81" i="8" s="1"/>
  <c r="BK81" i="8" l="1"/>
  <c r="AT82" i="8"/>
  <c r="AU82" i="8" l="1"/>
  <c r="AV82" i="8" s="1"/>
  <c r="BI82" i="8"/>
  <c r="AW82" i="8" l="1"/>
  <c r="BJ82" i="8" s="1"/>
  <c r="BK82" i="8" l="1"/>
  <c r="AT83" i="8"/>
  <c r="AU83" i="8" l="1"/>
  <c r="AV83" i="8" s="1"/>
  <c r="BI83" i="8"/>
  <c r="AW83" i="8" l="1"/>
  <c r="BJ83" i="8" s="1"/>
  <c r="BK83" i="8" l="1"/>
  <c r="AT84" i="8"/>
  <c r="AU84" i="8" l="1"/>
  <c r="AV84" i="8" s="1"/>
  <c r="BI84" i="8"/>
  <c r="AW84" i="8" l="1"/>
  <c r="BJ84" i="8" s="1"/>
  <c r="BK84" i="8" l="1"/>
  <c r="AT85" i="8"/>
  <c r="AU85" i="8" l="1"/>
  <c r="AV85" i="8" s="1"/>
  <c r="BI85" i="8"/>
  <c r="AW85" i="8" l="1"/>
  <c r="BJ85" i="8" s="1"/>
  <c r="BK85" i="8" l="1"/>
  <c r="AT86" i="8"/>
  <c r="AU86" i="8" l="1"/>
  <c r="AV86" i="8" s="1"/>
  <c r="BI86" i="8"/>
  <c r="AW86" i="8" l="1"/>
  <c r="BJ86" i="8" s="1"/>
  <c r="BK86" i="8" l="1"/>
  <c r="AT87" i="8"/>
  <c r="AU87" i="8" l="1"/>
  <c r="AV87" i="8" s="1"/>
  <c r="BI87" i="8"/>
  <c r="AW87" i="8" l="1"/>
  <c r="D10" i="10" s="1"/>
  <c r="BJ87" i="8" l="1"/>
  <c r="BK87" i="8"/>
  <c r="AT88" i="8"/>
  <c r="AU88" i="8" l="1"/>
  <c r="AV88" i="8" s="1"/>
  <c r="BI88" i="8"/>
  <c r="AW88" i="8" l="1"/>
  <c r="BJ88" i="8" s="1"/>
  <c r="BK88" i="8" l="1"/>
  <c r="AT89" i="8"/>
  <c r="AU89" i="8" l="1"/>
  <c r="AV89" i="8" s="1"/>
  <c r="BI89" i="8"/>
  <c r="AW89" i="8" l="1"/>
  <c r="BJ89" i="8" s="1"/>
  <c r="BK89" i="8" l="1"/>
  <c r="AT90" i="8"/>
  <c r="AU90" i="8" l="1"/>
  <c r="AV90" i="8" s="1"/>
  <c r="BI90" i="8"/>
  <c r="AW90" i="8" l="1"/>
  <c r="BJ90" i="8" s="1"/>
  <c r="BK90" i="8" l="1"/>
  <c r="AT91" i="8"/>
  <c r="AU91" i="8" l="1"/>
  <c r="AV91" i="8" s="1"/>
  <c r="BI91" i="8"/>
  <c r="AW91" i="8" l="1"/>
  <c r="BJ91" i="8" s="1"/>
  <c r="BK91" i="8" l="1"/>
  <c r="AT92" i="8"/>
  <c r="AU92" i="8" l="1"/>
  <c r="AV92" i="8" s="1"/>
  <c r="BI92" i="8"/>
  <c r="AW92" i="8" l="1"/>
  <c r="BJ92" i="8" s="1"/>
  <c r="BK92" i="8" l="1"/>
  <c r="AT93" i="8"/>
  <c r="AU93" i="8" l="1"/>
  <c r="AV93" i="8" s="1"/>
  <c r="BI93" i="8"/>
  <c r="AW93" i="8" l="1"/>
  <c r="BJ93" i="8" s="1"/>
  <c r="BK93" i="8" l="1"/>
  <c r="AT94" i="8"/>
  <c r="AU94" i="8" l="1"/>
  <c r="AV94" i="8" s="1"/>
  <c r="BI94" i="8"/>
  <c r="AW94" i="8" l="1"/>
  <c r="BK94" i="8" l="1"/>
  <c r="AT95" i="8"/>
  <c r="BJ94" i="8"/>
  <c r="AU95" i="8" l="1"/>
  <c r="AV95" i="8" s="1"/>
  <c r="BI95" i="8"/>
  <c r="AW95" i="8" l="1"/>
  <c r="BJ95" i="8" s="1"/>
  <c r="BK95" i="8" l="1"/>
  <c r="AT96" i="8"/>
  <c r="AU96" i="8" l="1"/>
  <c r="AV96" i="8" s="1"/>
  <c r="BI96" i="8"/>
  <c r="AW96" i="8" l="1"/>
  <c r="BK96" i="8" l="1"/>
  <c r="AT97" i="8"/>
  <c r="BJ96" i="8"/>
  <c r="AU97" i="8" l="1"/>
  <c r="AV97" i="8" s="1"/>
  <c r="BI97" i="8"/>
  <c r="AW97" i="8" l="1"/>
  <c r="BJ97" i="8" s="1"/>
  <c r="BK97" i="8" l="1"/>
  <c r="AT98" i="8"/>
  <c r="AU98" i="8" l="1"/>
  <c r="AV98" i="8" s="1"/>
  <c r="BI98" i="8"/>
  <c r="AW98" i="8" l="1"/>
  <c r="BJ98" i="8" s="1"/>
  <c r="BK98" i="8" l="1"/>
  <c r="AT99" i="8"/>
  <c r="AU99" i="8" l="1"/>
  <c r="AV99" i="8" s="1"/>
  <c r="BI99" i="8"/>
  <c r="AW99" i="8" l="1"/>
  <c r="D11" i="10" s="1"/>
  <c r="BJ99" i="8" l="1"/>
  <c r="BK99" i="8"/>
  <c r="AT100" i="8"/>
  <c r="AU100" i="8" l="1"/>
  <c r="AV100" i="8" s="1"/>
  <c r="BI100" i="8"/>
  <c r="AW100" i="8" l="1"/>
  <c r="BJ100" i="8"/>
  <c r="BK100" i="8" l="1"/>
  <c r="AT101" i="8"/>
  <c r="AU101" i="8" l="1"/>
  <c r="AV101" i="8" s="1"/>
  <c r="BI101" i="8"/>
  <c r="AW101" i="8" l="1"/>
  <c r="BJ101" i="8" s="1"/>
  <c r="BK101" i="8" l="1"/>
  <c r="AT102" i="8"/>
  <c r="AU102" i="8" l="1"/>
  <c r="AV102" i="8" s="1"/>
  <c r="BI102" i="8"/>
  <c r="AW102" i="8" l="1"/>
  <c r="BJ102" i="8" s="1"/>
  <c r="BK102" i="8" l="1"/>
  <c r="AT103" i="8"/>
  <c r="AU103" i="8" l="1"/>
  <c r="AV103" i="8" s="1"/>
  <c r="BI103" i="8"/>
  <c r="AW103" i="8" l="1"/>
  <c r="BJ103" i="8" s="1"/>
  <c r="BK103" i="8" l="1"/>
  <c r="AT104" i="8"/>
  <c r="AU104" i="8" l="1"/>
  <c r="AV104" i="8" s="1"/>
  <c r="BI104" i="8"/>
  <c r="AW104" i="8" l="1"/>
  <c r="BJ104" i="8" s="1"/>
  <c r="BK104" i="8" l="1"/>
  <c r="AT105" i="8"/>
  <c r="AU105" i="8" l="1"/>
  <c r="AV105" i="8" s="1"/>
  <c r="BI105" i="8"/>
  <c r="AW105" i="8" l="1"/>
  <c r="BJ105" i="8" s="1"/>
  <c r="BK105" i="8" l="1"/>
  <c r="AT106" i="8"/>
  <c r="AU106" i="8" l="1"/>
  <c r="AV106" i="8" s="1"/>
  <c r="BI106" i="8"/>
  <c r="AW106" i="8" l="1"/>
  <c r="BJ106" i="8" s="1"/>
  <c r="BK106" i="8" l="1"/>
  <c r="AT107" i="8"/>
  <c r="AU107" i="8" l="1"/>
  <c r="AV107" i="8" s="1"/>
  <c r="BI107" i="8"/>
  <c r="AW107" i="8" l="1"/>
  <c r="BJ107" i="8" s="1"/>
  <c r="BK107" i="8" l="1"/>
  <c r="AT108" i="8"/>
  <c r="AU108" i="8" l="1"/>
  <c r="AV108" i="8" s="1"/>
  <c r="BI108" i="8"/>
  <c r="AW108" i="8" l="1"/>
  <c r="BJ108" i="8" s="1"/>
  <c r="BK108" i="8" l="1"/>
  <c r="AT109" i="8"/>
  <c r="AU109" i="8" l="1"/>
  <c r="AV109" i="8" s="1"/>
  <c r="BI109" i="8"/>
  <c r="AW109" i="8" l="1"/>
  <c r="BJ109" i="8" s="1"/>
  <c r="BK109" i="8" l="1"/>
  <c r="AT110" i="8"/>
  <c r="AU110" i="8" l="1"/>
  <c r="AV110" i="8" s="1"/>
  <c r="BI110" i="8"/>
  <c r="AW110" i="8" l="1"/>
  <c r="BJ110" i="8" s="1"/>
  <c r="BK110" i="8" l="1"/>
  <c r="AT111" i="8"/>
  <c r="AU111" i="8" l="1"/>
  <c r="AV111" i="8" s="1"/>
  <c r="BI111" i="8"/>
  <c r="AW111" i="8" l="1"/>
  <c r="D12" i="10" s="1"/>
  <c r="BJ111" i="8" l="1"/>
  <c r="BK111" i="8"/>
  <c r="AT112" i="8"/>
  <c r="AU112" i="8" l="1"/>
  <c r="AV112" i="8" s="1"/>
  <c r="BI112" i="8"/>
  <c r="AW112" i="8" l="1"/>
  <c r="BJ112" i="8" s="1"/>
  <c r="BK112" i="8" l="1"/>
  <c r="AT113" i="8"/>
  <c r="AU113" i="8" l="1"/>
  <c r="AV113" i="8" s="1"/>
  <c r="BI113" i="8"/>
  <c r="AW113" i="8" l="1"/>
  <c r="BJ113" i="8" s="1"/>
  <c r="BK113" i="8" l="1"/>
  <c r="AT114" i="8"/>
  <c r="AU114" i="8" l="1"/>
  <c r="AV114" i="8" s="1"/>
  <c r="BI114" i="8"/>
  <c r="AW114" i="8" l="1"/>
  <c r="BJ114" i="8"/>
  <c r="BK114" i="8" l="1"/>
  <c r="AT115" i="8"/>
  <c r="AU115" i="8" l="1"/>
  <c r="AV115" i="8" s="1"/>
  <c r="BI115" i="8"/>
  <c r="AW115" i="8" l="1"/>
  <c r="BJ115" i="8" s="1"/>
  <c r="BK115" i="8" l="1"/>
  <c r="AT116" i="8"/>
  <c r="AU116" i="8" l="1"/>
  <c r="AV116" i="8" s="1"/>
  <c r="BI116" i="8"/>
  <c r="AW116" i="8" l="1"/>
  <c r="BJ116" i="8" s="1"/>
  <c r="BK116" i="8" l="1"/>
  <c r="AT117" i="8"/>
  <c r="AU117" i="8" l="1"/>
  <c r="AV117" i="8" s="1"/>
  <c r="BI117" i="8"/>
  <c r="AW117" i="8" l="1"/>
  <c r="BJ117" i="8" s="1"/>
  <c r="BK117" i="8" l="1"/>
  <c r="AT118" i="8"/>
  <c r="AU118" i="8" l="1"/>
  <c r="AV118" i="8" s="1"/>
  <c r="BI118" i="8"/>
  <c r="AW118" i="8" l="1"/>
  <c r="BJ118" i="8" s="1"/>
  <c r="BK118" i="8" l="1"/>
  <c r="AT119" i="8"/>
  <c r="AU119" i="8" l="1"/>
  <c r="AV119" i="8" s="1"/>
  <c r="BI119" i="8"/>
  <c r="AW119" i="8" l="1"/>
  <c r="BJ119" i="8"/>
  <c r="BK119" i="8" l="1"/>
  <c r="AT120" i="8"/>
  <c r="AU120" i="8" l="1"/>
  <c r="AV120" i="8" s="1"/>
  <c r="BI120" i="8"/>
  <c r="AW120" i="8" l="1"/>
  <c r="BJ120" i="8" s="1"/>
  <c r="BK120" i="8" l="1"/>
  <c r="AT121" i="8"/>
  <c r="AU121" i="8" l="1"/>
  <c r="AV121" i="8" s="1"/>
  <c r="BI121" i="8"/>
  <c r="AW121" i="8" l="1"/>
  <c r="BJ121" i="8" s="1"/>
  <c r="BK121" i="8" l="1"/>
  <c r="AT122" i="8"/>
  <c r="AU122" i="8" l="1"/>
  <c r="AV122" i="8" s="1"/>
  <c r="BI122" i="8"/>
  <c r="AW122" i="8" l="1"/>
  <c r="BJ122" i="8" s="1"/>
  <c r="BK122" i="8" l="1"/>
  <c r="AT123" i="8"/>
  <c r="AU123" i="8" l="1"/>
  <c r="AV123" i="8" s="1"/>
  <c r="BI123" i="8"/>
  <c r="BI2" i="8" s="1"/>
  <c r="AW123" i="8" l="1"/>
  <c r="D13" i="10" s="1"/>
  <c r="BJ123" i="8"/>
  <c r="BJ2" i="8" s="1"/>
  <c r="BK123" i="8" l="1"/>
  <c r="BK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tc={6300C6C5-0141-4308-80A4-1932FA5AEB49}</author>
  </authors>
  <commentList>
    <comment ref="AT3" authorId="0" shapeId="0" xr:uid="{6300C6C5-0141-4308-80A4-1932FA5AEB49}">
      <text>
        <t>[Threaded comment]
Your version of Excel allows you to read this threaded comment; however, any edits to it will get removed if the file is opened in a newer version of Excel. Learn more: https://go.microsoft.com/fwlink/?linkid=870924
Comment:
    I believe this column needs to be highlighted as well
Relative to previous sheet, I suppose only 3 columns change - E, G, AT. Right?
I am not checking any other column, please confirm
Reply:
    Based on changes in question paper, column AT, AU, AV and AW are additional columns in comparison to base scenario</t>
      </text>
    </comment>
  </commentList>
</comments>
</file>

<file path=xl/sharedStrings.xml><?xml version="1.0" encoding="utf-8"?>
<sst xmlns="http://schemas.openxmlformats.org/spreadsheetml/2006/main" count="313" uniqueCount="188">
  <si>
    <t>Projection of foreign exchange reserves</t>
  </si>
  <si>
    <r>
      <rPr>
        <b/>
        <sz val="11"/>
        <color theme="1"/>
        <rFont val="Calibri"/>
        <family val="2"/>
      </rPr>
      <t>Purpose</t>
    </r>
    <r>
      <rPr>
        <sz val="11"/>
        <color theme="1"/>
        <rFont val="Calibri"/>
        <family val="2"/>
      </rPr>
      <t xml:space="preserve">
The government of a country wants to ensure that sufficient foreign exchange reserves are available to maintain economic stability within the country. The government has reached out to us to help them with the projections of the following over the period of next 10 years:
a) Export and import of different items
b) Cumulative foreign exchange reserves
This spreadsheet does the following:
• Performs checks on the data provided for projection.
• Calculates the price, quantity and value of import and export of oil, essential and non-essential items and electricity and foreign exchange reserves over the period of next 10 years.
• Performs the above projections again after import restriction to meet sovereign credit rating requirements.</t>
    </r>
  </si>
  <si>
    <r>
      <rPr>
        <b/>
        <sz val="11"/>
        <color theme="1"/>
        <rFont val="Calibri"/>
        <family val="2"/>
      </rPr>
      <t>Data</t>
    </r>
    <r>
      <rPr>
        <sz val="11"/>
        <color theme="1"/>
        <rFont val="Calibri"/>
        <family val="2"/>
      </rPr>
      <t xml:space="preserve">
Following data has been provided:
The company has provided the following information:
• Details regarding the calculation of price and quantity of import and export of oil, essential and non-essential items and electricity and inital foreign exchange reserves - these are tabulated in "Parameters" sheet.
• Details regarding the changes in above calculation after import restriction to meet sovereign credit rating requirements - these are tabulated in "Parameters" sheet.
• Details regarding the import of crude oil, import and export of essential and non-essential items and surplus electricity over the next 10 years - these are tabulated in "Data" sheet.
In addition, we have also received number of faulty days in export of electricity for each month over the next 10 years. These numbers follow Poisson distribution with mean of 4 - these are tabulated in "Data" sheet.</t>
    </r>
  </si>
  <si>
    <r>
      <rPr>
        <b/>
        <sz val="11"/>
        <color theme="1"/>
        <rFont val="Calibri"/>
        <family val="2"/>
      </rPr>
      <t xml:space="preserve">Checks on import and export data:
Check on month: </t>
    </r>
    <r>
      <rPr>
        <sz val="11"/>
        <color theme="1"/>
        <rFont val="Calibri"/>
        <family val="2"/>
      </rPr>
      <t>Month has been checked from 2nd month onwards to ensure that these are increasing with value of 1 using IF function and it was fine.</t>
    </r>
    <r>
      <rPr>
        <b/>
        <sz val="11"/>
        <color theme="1"/>
        <rFont val="Calibri"/>
        <family val="2"/>
      </rPr>
      <t xml:space="preserve">
Check on import of crude oil from country B: </t>
    </r>
    <r>
      <rPr>
        <sz val="11"/>
        <color theme="1"/>
        <rFont val="Calibri"/>
        <family val="2"/>
      </rPr>
      <t xml:space="preserve">Import of crude oil from country B over 120 months has been checked to ensure that there are neither negative nor very high value using IF function.
The error was found and the following revisions were done in "Data_Revised" sheet:
Negative value was changed to positive value using ABS function.
</t>
    </r>
    <r>
      <rPr>
        <b/>
        <sz val="11"/>
        <color theme="1"/>
        <rFont val="Calibri"/>
        <family val="2"/>
      </rPr>
      <t>Check on import and export of essential and non-essential items:</t>
    </r>
    <r>
      <rPr>
        <sz val="11"/>
        <color theme="1"/>
        <rFont val="Calibri"/>
        <family val="2"/>
      </rPr>
      <t xml:space="preserve"> These values over 120 months have been checked to ensure that there are neither negative nor very high value using IF function.
The errors was found and the following revisions were done in "Data_Revised" sheet:
Negative values were changed to positive value using ABS function and very high values were changed to average of preceding and succeeding values using AVERAGE function.
</t>
    </r>
    <r>
      <rPr>
        <b/>
        <sz val="11"/>
        <color theme="1"/>
        <rFont val="Calibri"/>
        <family val="2"/>
      </rPr>
      <t>Check on surplus electricity:</t>
    </r>
    <r>
      <rPr>
        <sz val="11"/>
        <color theme="1"/>
        <rFont val="Calibri"/>
        <family val="2"/>
      </rPr>
      <t xml:space="preserve"> Surplus electricity over 120 months has been checked to ensure that there are neither negative nor very high value using IF function.
The errors was found and the following revisions were done in "Data_Revised" sheet:
Very high value was changed to average of preceding and succeeding values using AVERAGE function.
</t>
    </r>
    <r>
      <rPr>
        <b/>
        <sz val="11"/>
        <color theme="1"/>
        <rFont val="Calibri"/>
        <family val="2"/>
      </rPr>
      <t>Check on number of faulty days in export of electricity:</t>
    </r>
    <r>
      <rPr>
        <sz val="11"/>
        <color theme="1"/>
        <rFont val="Calibri"/>
        <family val="2"/>
      </rPr>
      <t xml:space="preserve"> Number of faulty days in export of electricity over 120 months has been checked to ensure that there are no negative or value more than 24 hours using IF function and it was fine.</t>
    </r>
  </si>
  <si>
    <r>
      <rPr>
        <b/>
        <sz val="11"/>
        <color theme="1"/>
        <rFont val="Calibri"/>
        <family val="2"/>
      </rPr>
      <t>Distribution checks:</t>
    </r>
    <r>
      <rPr>
        <sz val="11"/>
        <color theme="1"/>
        <rFont val="Calibri"/>
        <family val="2"/>
      </rPr>
      <t xml:space="preserve">
Chi-squared test
• In cell U4 and U5, mean and count for Poisson distribution has been noted.
• In cell T10:T21, observed frequency from 0 to 11 has been used.
• In cell U10:U21, cumulative frequency has been computed using COUNTIFS function.
• In cell V10:D21, frequency for each value has been calculated.
• In cell W10:W21, the expected cumulative frequency has been calculated using POISSON.DIST function and mutiplying it by total count.
• In cell X10:X21, the expcted frequency is calculated as difference of expected cumulative frequency.
• In cell Y10:Y21, (Observed-Expected)^2/Expected has been calculated and total across all the ranges has been calculated in cell Y22.
• In cell Y23, degrees of freedom has been calculated using COUNT function.
• In cell Y25, chi-squared test statistic has been calculated using CHIINV function at 85% test level.
• In cell Y27, if total is less than test statistic, then we cannot reject the hypothesis that the numbers come from Poisson distribution with mean of 4 using IF function.
• A successful test indicates that statistically we can conclude the hypothesis to be true.
• As can be seen using the above chi-squared test, the data confirms adherence to a Poisson distribution with mean of 4.
The above data checks were again performed on revised data in "Data_Revised" sheet and it was fine.</t>
    </r>
  </si>
  <si>
    <t>Assumptions</t>
  </si>
  <si>
    <t>Following assumptions have been made to evaluate the opportunities:</t>
  </si>
  <si>
    <t>• Apart from the data errors discovered, the data provided by the government is correct and can be used for evaluation.</t>
  </si>
  <si>
    <t>• There will be 30 days in each month over the period of next 10 years.</t>
  </si>
  <si>
    <t>• There will be no import and export of goods and services other than those provided by the government.</t>
  </si>
  <si>
    <t>• There will be no foreign exchange transactions like remittances, investment etc. that might influence foreign exchange reserves.</t>
  </si>
  <si>
    <t>• The government will not source crude oil from other companies and both compaines A and B will be able to honour their obligations at mentioned price.</t>
  </si>
  <si>
    <t>• The industrial plant for refined oil will have the capacity to function with mentioned quantity on monthly basis.</t>
  </si>
  <si>
    <t>• The material quality of import and export of essential and non-essential items will not deteriorate over next 10 years.</t>
  </si>
  <si>
    <t>• The surplus electricity generation will not be affected by extreme weather conditions.</t>
  </si>
  <si>
    <t>• The surplus electricity generation will be identical per day in a month.</t>
  </si>
  <si>
    <t>• The penalty amount per faulty days will not inflate over the next 10 years.</t>
  </si>
  <si>
    <t>• There will be no electricity storage capacity to store surplus electricity during faulty days which might be used to export on subsequent days.</t>
  </si>
  <si>
    <t>• The fault in export of electricity will last for an entire day and no electricity will be exported during such faulty days.</t>
  </si>
  <si>
    <t>• The domestic and foreign governments will not implement any new policies which might impact the import and export.</t>
  </si>
  <si>
    <t>• The price will be rounded to 2 decimals and quantity will be rounded downwards to nearest integer.</t>
  </si>
  <si>
    <t>• The import and export quantity and their price will not be affected by natural or man made calamities.</t>
  </si>
  <si>
    <t>• The settlement in foreign exchange reserves will be made in the month of import and export.</t>
  </si>
  <si>
    <t>• There will be no foreign exchange cost involved in import and export.</t>
  </si>
  <si>
    <t>• There will be no foreign exchange cost incurred by government in maintaining the foreign exchange reserves.</t>
  </si>
  <si>
    <t>• There will be no investment returns on foreign exchange reserves maintained by government.</t>
  </si>
  <si>
    <t>• There will be no further actions that will be implemented by government to meet the sovereign credit ratings requirements.</t>
  </si>
  <si>
    <t>• The government will not be forced to lift the import restriction before meeting the condition due to adverse events like public unrest etc.</t>
  </si>
  <si>
    <t>• After lifting of import restriction, the import of non-essential items will commence from the same position as it would have been without restriction.</t>
  </si>
  <si>
    <t>• The indication about foreign exchange reserves provided by credit rating agencies will not change.</t>
  </si>
  <si>
    <t>Proj_Base</t>
  </si>
  <si>
    <t>This sheet contains the projection of import and export of different items and foreign exchange reserves over the period of next 10 years.</t>
  </si>
  <si>
    <t>In column B to I, month, import of crude oil, import and export of essential and non-essential items, surplus electricity and number of faulty days from "Data_Revised" sheet have been taken.</t>
  </si>
  <si>
    <t>In column K, year for the particular month has been calculated using INT function.</t>
  </si>
  <si>
    <t>In column L, increase in import of crude oil from company A (in barrels) has been calculated using IF function as 0 in first month and year wise monthly growth in subsequent months from "Parameters" sheet.</t>
  </si>
  <si>
    <t>In column M, import of crude oil from company A (in barrels) has been calculated using IF function as initial price in first month and previous month's price multiplied by (1+ respective increase) and rounded downwards to nearest integer using ROUNDDOWN function for subsequent months.</t>
  </si>
  <si>
    <t>In column N, price of crude oil from company A per barrel has been calculated using IF function as initial price in first month which increases in the first month of every year by (1+ annual rate from "Parameters" sheet) and rounded to 2 decimals using ROUND function or remains same as previous month for other months.</t>
  </si>
  <si>
    <t>In column O, value of import of crude oil from company A has been calculated as column M * column N.</t>
  </si>
  <si>
    <t>In column P, discount in price of crude oil from company B per barrel is calculated using IF function as initial discount in first month which changes in the first month of every year from "Parameters" sheet based on prevailing price of crude oil from company A per barrel or remains same as previous month for other months.</t>
  </si>
  <si>
    <t>In column Q, the price of crude oil from company B per barrel is calcuated as prevailing price of crude oil from company A per barrel multiplied by (1- respective discount) and rounded to 2 decimals using ROUND function.</t>
  </si>
  <si>
    <t>In column R, value of import of crude oil from company B has been calculated as column C * column Q.</t>
  </si>
  <si>
    <t>In column S, total import of crude oil (in barrels) has been calculated as column M + column C.</t>
  </si>
  <si>
    <t>In column T, total value of import of crude oil has been calculated as column O + column R.</t>
  </si>
  <si>
    <t>In column U, the weighted average price of crude oil per barrel is calculated as sum of import of crude oil from company A and B mutiplied by their respective price and this value is divided by sum of import of crude oil from company A and B.</t>
  </si>
  <si>
    <t>In column V, price of refined oil exported to other countries per barrel is calculated as weighted average price mutiplied by (1+ increase in price from "Parameters" sheet) and rounded to 2 decimals using ROUND function.</t>
  </si>
  <si>
    <t>In column W, export of refined oil to other countries (in barrels) has been calculated as total import of crude oil multiplied by proportion exported to other countries from "Parameters" sheet and rounded downwards to nearest integer using ROUNDDOWN function.</t>
  </si>
  <si>
    <t>In column X, value of export of refined oil to other countries has been calculated as column V * column W.</t>
  </si>
  <si>
    <t>In column Z, price of import of non-essential items per unit has been calculated using IF function as initial price in first month, previous month's price multiplied by (1+ percentage increase) after certain number of years from "Parameters" sheet using MOD function and rounded to 2 decimals using ROUND function during the first month after certain nunmber of years or remains same as previous month for other months.</t>
  </si>
  <si>
    <t>In column AA, AB and AC, price of import of non-essential items per unit and export of essential and non-essential items per unit has been calculated in similar manner as column Z.</t>
  </si>
  <si>
    <t>In column AD, value of import of essential items has been calculated as column D * column Z.</t>
  </si>
  <si>
    <t>In column AE, AF and AG, value of import of non-essential items and value of export of essential and non-essential items has been calculated in similar manner as column AD.</t>
  </si>
  <si>
    <t>In column AI, change in price of export of electricity per unit has been calculated using IF function as 0 in first month and change in subsequent month from "Parameters" sheet based on previous month's number of faulty days in export of electricity.</t>
  </si>
  <si>
    <t>In column AJ, price of export of electricity (per unit) has been calculated using IF function as initial price in first month and previous month's price multiplied by (1+ change in price) and rounded to 2 decimals using ROUND function for subsequent months.</t>
  </si>
  <si>
    <t>In column AK, value of export of electricity (without penalty for faults) has been calculated as surplus electricity divided by number of days in a month from "Parameters" sheet and multiplied by (number of days - number of faulty days) and price of export of electricity (per unit).</t>
  </si>
  <si>
    <t>In column AL, penalty for faults in export of electricity has been calculated as number of faulty days multiplied by penalty per day from "Parameters" sheet.</t>
  </si>
  <si>
    <t>In column AM, value of export of electricity (after penalty for faults) has been calculated as column AK - column AL.</t>
  </si>
  <si>
    <t>In column AO, total value of export has been calculated as column X + column AF + column AG + column AM.</t>
  </si>
  <si>
    <t>In column AP, total value of import has been calculated as column T+ column AD + column AE.</t>
  </si>
  <si>
    <t>In column AQ, total net value of export and import has been calculated as column AO - column AP.</t>
  </si>
  <si>
    <t>In column AR, cumulative foreign exchange reserves has been calculated using IF function as sum of initial foreign exchange reserves from "Parameters" sheet and respective month's total net value of export and import for first month and previous cumulative foreign exchange reserves and respective month's total net value of export and import for subsequent months.</t>
  </si>
  <si>
    <t>In column AT, import of crude oil from company A (in barrels) has been reasonably checked to ensure that it increases monthly until certain period and falls after this period.</t>
  </si>
  <si>
    <t>In column AU, price of crude oil from company A per barrel has been reasonably checked to ensure that it increases at the start of every year and remains same as previous month for remaining months.</t>
  </si>
  <si>
    <t>In column AV, discount in price of crude oil from company B per barrel has been reasonably checked to ensure that discount increases in first month of every year for certain period and remains same as previous month in first month of every year after this period and remains same as previous month for other months.</t>
  </si>
  <si>
    <t>In column AW, weighted average price of crude oil per barrel has been reasonably checked to ensure that it lies within the range of price of crude oil imported from company A and B.</t>
  </si>
  <si>
    <t>In column AX, the price of import of essential items per unit has been reasonably checked to ensure that the price increases in the first month after certain number of years and remains same as previous month for remaining months.</t>
  </si>
  <si>
    <t>In column AY, AZ and BA, value of import of non-essential items and value of export of essential and non-essential items has been reasonably checked in similar manner as column AX.</t>
  </si>
  <si>
    <t>In column BB, price of export of electricity (per unit) has been reasonably checked to ensure that the changes from previous month are based on the condition of previous month's number of faulty days.</t>
  </si>
  <si>
    <t>In column BC, cumulative foreign exchange reserves has been reasonably checked to ensure that the value either increases or decreases from previous month based on total net value of export and import.</t>
  </si>
  <si>
    <t>Proj_Alt</t>
  </si>
  <si>
    <t>This sheet contains the projection of import and export of different items and foreign exchange reserves over the period of next 10 years after import restriction due to sovereign credit rating requirements.</t>
  </si>
  <si>
    <t>The "Proj_Base" sheet has been copied and renamed as "Proj_Alt" sheet.</t>
  </si>
  <si>
    <t>A new column has been inserted and in this column AT, import of non-essential items (in units) after restriction has been calculated. The calculation approach used in this column is explained later.</t>
  </si>
  <si>
    <t>Another new column has been inserted and in this column AU, value of import of non-essential items after restriction has been calculated as column AT * column AA.</t>
  </si>
  <si>
    <t>Another new column has been inserted and in this column AV, total net value of export and import after restriction has been calculated by replacing value of import of non-essential items before retriction with similar value after restriction in total net value of export and import before restriction.</t>
  </si>
  <si>
    <t>Another new column has been inserted and in this column AW, cumulative foreign exchange reserves after restriction has been calculated in similar manner as column AR by replacing total net value of export and import before restriction with total net value of export and import after restriction.</t>
  </si>
  <si>
    <t>In column AT, initial import is used for first month. If previous month's cumulative foreign exchange reserves is less than the limit for imposition from "Parameters" sheet, then the value is zero. If previous month's cumulative foreign exchange reserves continue to be below the limit for lifting restrictions from "Parameters" sheet and previous month's import is also zero, then the value continues to be zero. Otherwise the value is same as column E. This has been calculated using IF function.</t>
  </si>
  <si>
    <t>Another new column has been inserted and this column AX has been intentionally left blank.</t>
  </si>
  <si>
    <t>In column BI, import of non-essential items (in units) after restriction has been reasonably checked to ensure that the condition of import restriction imposition and lifting based on cumulative foreign exchange reserves after restriction is met.</t>
  </si>
  <si>
    <t>In column BJ, cumulative foreign exchange reserves after restriction has been reasonably checked in similar manner as column BH with changes pertaining to values after restriction.</t>
  </si>
  <si>
    <t>In column BK, cumulative foreign exchange reserves after restriction has been reasonably checked again to ensure that this value is higher than or same as cumulative foreign exchange reserves before restriction.</t>
  </si>
  <si>
    <t>Chart</t>
  </si>
  <si>
    <t>This sheet contains the graphical representation of foreign exchange reserves before and after sovereign credit rating requirements.</t>
  </si>
  <si>
    <t>In column B, the year has been mentioned for next 10 years.</t>
  </si>
  <si>
    <t>In column C, the cumulative foreign exchange reserves from base scenario has been calculated to capture the required value at the end of each year from "Proj_Base" sheet using VLOOKUP function.</t>
  </si>
  <si>
    <t>In column D, the cumulative foreign exchange reserves after restriction from alternate scenario has been calculated to capture the required value at the end of each year from "Proj_Alt" sheet using VLOOKUP function.</t>
  </si>
  <si>
    <t>In cell F3:P24, the line chart has been included to depict cumulative foreign exchange reserves under both the scenarios.</t>
  </si>
  <si>
    <t>Import and export data</t>
  </si>
  <si>
    <t>Month</t>
  </si>
  <si>
    <t>Import of crude oil from company B (in barrels)</t>
  </si>
  <si>
    <t>Import of essential items (in units)</t>
  </si>
  <si>
    <t>Import of non-essential items (in units)</t>
  </si>
  <si>
    <t>Export of essential items (in units)</t>
  </si>
  <si>
    <t>Export of non-essential items (in units)</t>
  </si>
  <si>
    <t>Surplus electricity (in units)</t>
  </si>
  <si>
    <t>Number of faulty days in export of electricity</t>
  </si>
  <si>
    <t>Checks on import and export data</t>
  </si>
  <si>
    <t>Checks for Poisson distribution</t>
  </si>
  <si>
    <t>Details of Poisson Distribution</t>
  </si>
  <si>
    <t>Mean</t>
  </si>
  <si>
    <t>Count</t>
  </si>
  <si>
    <t>Chi-squared test</t>
  </si>
  <si>
    <t>Observed (O)</t>
  </si>
  <si>
    <t>Expected (E)</t>
  </si>
  <si>
    <t>Less than or equal to</t>
  </si>
  <si>
    <t>Cumulative frequency</t>
  </si>
  <si>
    <t>Frequency</t>
  </si>
  <si>
    <t>(O-E)^2/E</t>
  </si>
  <si>
    <t>Total</t>
  </si>
  <si>
    <t>Degrees of Freedom</t>
  </si>
  <si>
    <t>Test Statistic (85% confidence)</t>
  </si>
  <si>
    <t>Result of Chi-squared test</t>
  </si>
  <si>
    <t>Revised import and export data</t>
  </si>
  <si>
    <t>Checks on revised import and export data</t>
  </si>
  <si>
    <t>Monthly growth in import of curde oil from company A (in barrels)</t>
  </si>
  <si>
    <t>Less than or equal to (in years)</t>
  </si>
  <si>
    <t>More than or equal to (in years)</t>
  </si>
  <si>
    <t>Increase in discount in price of crude oil from company B per barrel from second year onwards</t>
  </si>
  <si>
    <t>Less than or equal to price of crude from company A</t>
  </si>
  <si>
    <t>More than price of crude from company A</t>
  </si>
  <si>
    <t>Details of price of import and export of essential and non-essential items (per unit)</t>
  </si>
  <si>
    <t>Import</t>
  </si>
  <si>
    <t>Export</t>
  </si>
  <si>
    <t>Essential</t>
  </si>
  <si>
    <t>Non-essential</t>
  </si>
  <si>
    <t>Price per unit during first month</t>
  </si>
  <si>
    <t xml:space="preserve">Number of years before increase in price </t>
  </si>
  <si>
    <t>Percentage increase in price</t>
  </si>
  <si>
    <t>Change in price of electricity based on number of faults in the previous month</t>
  </si>
  <si>
    <t>Less than</t>
  </si>
  <si>
    <t>Equal to</t>
  </si>
  <si>
    <t>More than</t>
  </si>
  <si>
    <t>Changes after sovereign credit rating requirements</t>
  </si>
  <si>
    <t>Limit for imposition of restriction on foreign exchange reserves</t>
  </si>
  <si>
    <t>Limit for lifiting restriction on foreign exchange reserves</t>
  </si>
  <si>
    <t>Initial import of curde oil from company A (in barrels) in first month</t>
  </si>
  <si>
    <t>Initial price of curde oil from company A per barrels in first year</t>
  </si>
  <si>
    <t>Annual increase in price of crude oil from company A per barrel from second year onwards</t>
  </si>
  <si>
    <t>Discount in price of crude oil from company B per barrel during first year</t>
  </si>
  <si>
    <t>Proportion of crude oil refined and exported to other countries</t>
  </si>
  <si>
    <t>Increase in price of refined oil per barrel exported to other countries</t>
  </si>
  <si>
    <t>Initial price of electricity exported per unit</t>
  </si>
  <si>
    <t>Penalty for faults in electricity per faulty day</t>
  </si>
  <si>
    <t>Number of days in a month</t>
  </si>
  <si>
    <t>Initial foreign exchange reserves</t>
  </si>
  <si>
    <t>Projection of Foreign Exchange Reserves</t>
  </si>
  <si>
    <t>Reasonability Checks</t>
  </si>
  <si>
    <t>Year</t>
  </si>
  <si>
    <t>Increase in import of crude oil from company A (in barrels)</t>
  </si>
  <si>
    <t>Import of crude oil from company A (in barrels)</t>
  </si>
  <si>
    <t>Price of crude oil from company A per barrel</t>
  </si>
  <si>
    <t>Value of import of crude oil from company A</t>
  </si>
  <si>
    <t>Discount in price of crude oil from company B per barrel</t>
  </si>
  <si>
    <t>Price of crude oil from company B per barrel</t>
  </si>
  <si>
    <t>Value of import of crude oil from company B per barrel</t>
  </si>
  <si>
    <t>Total import of crude oil (in barrels)</t>
  </si>
  <si>
    <t>Total value of import of crude oil</t>
  </si>
  <si>
    <t>Weighted average price of crude oil per barrel</t>
  </si>
  <si>
    <t>Price of refined oil exported to other countries per barrel</t>
  </si>
  <si>
    <t>Export of refined oil to other countries (in barrels)</t>
  </si>
  <si>
    <t>Value of export of refined oil  to other countries</t>
  </si>
  <si>
    <t>Price of import of essential items per unit</t>
  </si>
  <si>
    <t>Price of import of non-essential items per unit</t>
  </si>
  <si>
    <t>Price of export of essential items per unit</t>
  </si>
  <si>
    <t>Price of export of non-essential items per unit</t>
  </si>
  <si>
    <t>Value of import of essential items</t>
  </si>
  <si>
    <t>Value of import of non-essential items</t>
  </si>
  <si>
    <t>Value of export of essential items</t>
  </si>
  <si>
    <t>Value of export of non-essential items</t>
  </si>
  <si>
    <t>Change in price of export of electricity per unit</t>
  </si>
  <si>
    <t>Price of export of electricity (per unit)</t>
  </si>
  <si>
    <t>Value of export of electricity (without penalty for faults)</t>
  </si>
  <si>
    <t>Penalty for faults in export of electricity</t>
  </si>
  <si>
    <t>Value of export of electricity (after penalty for faults)</t>
  </si>
  <si>
    <t>Total value of export</t>
  </si>
  <si>
    <t xml:space="preserve">Total value of import </t>
  </si>
  <si>
    <t>Total net value of export and import</t>
  </si>
  <si>
    <t>Cumulative foreign exchange reserves</t>
  </si>
  <si>
    <t>Projection of foreign exchange reserves after sovereign credit rating requirements</t>
  </si>
  <si>
    <t xml:space="preserve">Total net value of import </t>
  </si>
  <si>
    <t>Import of non-essential items (in units) after restriction</t>
  </si>
  <si>
    <t>Value of import of non-essential items after restriction</t>
  </si>
  <si>
    <t>Total net value of export and import after restriction</t>
  </si>
  <si>
    <t>Cumulative foreign exchange reserves after retriction</t>
  </si>
  <si>
    <t>Cumulative foreign exchange reserves after restriction - 1</t>
  </si>
  <si>
    <t>Cumulative foreign exchange reserves after restriction - 2</t>
  </si>
  <si>
    <t>Graphical representation of foreign exchange reserves before and after sovereign credit rating requirements</t>
  </si>
  <si>
    <t>Base Scenario</t>
  </si>
  <si>
    <t>Alternate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</si>
</sst>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9" x14ac:knownFonts="1">
    <font>
      <sz val="11"/>
      <color theme="1"/>
      <name val="Aptos Narrow"/>
      <family val="2"/>
      <scheme val="minor"/>
    </font>
    <font>
      <sz val="11"/>
      <color theme="1"/>
      <name val="Aptos Narrow"/>
      <family val="2"/>
      <scheme val="minor"/>
    </font>
    <font>
      <b/>
      <u/>
      <sz val="10"/>
      <color theme="1"/>
      <name val="Calibri"/>
      <family val="2"/>
    </font>
    <font>
      <sz val="10"/>
      <color theme="1"/>
      <name val="Calibri"/>
      <family val="2"/>
    </font>
    <font>
      <b/>
      <sz val="10"/>
      <color theme="1"/>
      <name val="Calibri"/>
      <family val="2"/>
    </font>
    <font>
      <sz val="10"/>
      <name val="Calibri"/>
      <family val="2"/>
    </font>
    <font>
      <b/>
      <u/>
      <sz val="11"/>
      <color theme="1"/>
      <name val="Calibri"/>
      <family val="2"/>
    </font>
    <font>
      <sz val="11"/>
      <color theme="1"/>
      <name val="Calibri"/>
      <family val="2"/>
    </font>
    <font>
      <b/>
      <sz val="11"/>
      <color theme="1"/>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2">
    <xf numFmtId="0" fontId="0" fillId="0" borderId="0" xfId="0"/>
    <xf numFmtId="0" fontId="3" fillId="0" borderId="0" xfId="0"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xf numFmtId="164" fontId="3" fillId="0" borderId="6" xfId="1" applyNumberFormat="1" applyFont="1" applyFill="1" applyBorder="1"/>
    <xf numFmtId="164" fontId="3" fillId="0" borderId="0" xfId="1" applyNumberFormat="1" applyFont="1"/>
    <xf numFmtId="0" fontId="3" fillId="0" borderId="9" xfId="0" applyFont="1" applyBorder="1"/>
    <xf numFmtId="164" fontId="3" fillId="0" borderId="11" xfId="1" applyNumberFormat="1" applyFont="1" applyFill="1" applyBorder="1"/>
    <xf numFmtId="164" fontId="3" fillId="0" borderId="7" xfId="1" applyNumberFormat="1" applyFont="1" applyFill="1" applyBorder="1" applyAlignment="1">
      <alignment horizontal="right"/>
    </xf>
    <xf numFmtId="164" fontId="3" fillId="0" borderId="7" xfId="1" applyNumberFormat="1" applyFont="1" applyFill="1" applyBorder="1"/>
    <xf numFmtId="164" fontId="3" fillId="0" borderId="12" xfId="1" applyNumberFormat="1" applyFont="1" applyFill="1" applyBorder="1"/>
    <xf numFmtId="0" fontId="2" fillId="0" borderId="0" xfId="0" applyFont="1"/>
    <xf numFmtId="164" fontId="3" fillId="0" borderId="6" xfId="1" applyNumberFormat="1" applyFont="1" applyFill="1" applyBorder="1" applyAlignment="1">
      <alignment horizontal="right"/>
    </xf>
    <xf numFmtId="164" fontId="3" fillId="0" borderId="11" xfId="1" applyNumberFormat="1" applyFont="1" applyFill="1" applyBorder="1" applyAlignment="1">
      <alignment horizontal="right"/>
    </xf>
    <xf numFmtId="164" fontId="3" fillId="0" borderId="12" xfId="1" applyNumberFormat="1" applyFont="1" applyFill="1" applyBorder="1" applyAlignment="1">
      <alignment horizontal="right"/>
    </xf>
    <xf numFmtId="43" fontId="3" fillId="0" borderId="5" xfId="1" applyFont="1" applyBorder="1" applyAlignment="1">
      <alignment horizontal="right"/>
    </xf>
    <xf numFmtId="43" fontId="3" fillId="0" borderId="9" xfId="1" applyFont="1" applyBorder="1" applyAlignment="1">
      <alignment horizontal="right"/>
    </xf>
    <xf numFmtId="164" fontId="3" fillId="0" borderId="0" xfId="0" applyNumberFormat="1" applyFont="1"/>
    <xf numFmtId="0" fontId="3" fillId="0" borderId="5" xfId="0" applyFont="1" applyBorder="1" applyAlignment="1">
      <alignment vertical="center"/>
    </xf>
    <xf numFmtId="164" fontId="3" fillId="0" borderId="6" xfId="1" applyNumberFormat="1" applyFont="1" applyFill="1" applyBorder="1" applyAlignment="1">
      <alignment vertical="center"/>
    </xf>
    <xf numFmtId="164" fontId="3" fillId="0" borderId="7" xfId="1" applyNumberFormat="1" applyFont="1" applyFill="1" applyBorder="1" applyAlignment="1">
      <alignment horizontal="right" vertical="center"/>
    </xf>
    <xf numFmtId="164" fontId="3" fillId="0" borderId="0" xfId="1" applyNumberFormat="1" applyFont="1" applyAlignment="1">
      <alignment vertical="center"/>
    </xf>
    <xf numFmtId="0" fontId="3" fillId="0" borderId="5" xfId="0" applyFont="1" applyBorder="1" applyAlignment="1">
      <alignment horizontal="right" vertical="center"/>
    </xf>
    <xf numFmtId="164" fontId="3" fillId="0" borderId="6" xfId="1" applyNumberFormat="1" applyFont="1" applyFill="1" applyBorder="1" applyAlignment="1">
      <alignment horizontal="right" vertical="center"/>
    </xf>
    <xf numFmtId="0" fontId="3" fillId="0" borderId="0" xfId="0" applyFont="1" applyAlignment="1">
      <alignment vertical="center"/>
    </xf>
    <xf numFmtId="164" fontId="3" fillId="0" borderId="0" xfId="1" applyNumberFormat="1" applyFont="1" applyBorder="1"/>
    <xf numFmtId="43" fontId="3" fillId="0" borderId="5" xfId="1" applyFont="1" applyBorder="1"/>
    <xf numFmtId="0" fontId="3" fillId="0" borderId="0" xfId="0" applyFont="1" applyAlignment="1">
      <alignment horizontal="right"/>
    </xf>
    <xf numFmtId="165" fontId="3" fillId="0" borderId="0" xfId="0" applyNumberFormat="1" applyFont="1"/>
    <xf numFmtId="0" fontId="5" fillId="0" borderId="0" xfId="0" applyFont="1"/>
    <xf numFmtId="164" fontId="3" fillId="0" borderId="8" xfId="1" applyNumberFormat="1" applyFont="1" applyBorder="1"/>
    <xf numFmtId="164" fontId="3" fillId="0" borderId="17" xfId="1" applyNumberFormat="1" applyFont="1" applyBorder="1"/>
    <xf numFmtId="164" fontId="3" fillId="0" borderId="18" xfId="1" applyNumberFormat="1" applyFont="1" applyBorder="1"/>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164" fontId="3" fillId="2" borderId="8" xfId="1" applyNumberFormat="1" applyFont="1" applyFill="1" applyBorder="1"/>
    <xf numFmtId="0" fontId="4" fillId="0" borderId="0" xfId="0" applyFont="1"/>
    <xf numFmtId="0" fontId="4" fillId="0" borderId="0" xfId="0" applyFont="1" applyAlignment="1">
      <alignment vertical="center"/>
    </xf>
    <xf numFmtId="10" fontId="3" fillId="0" borderId="0" xfId="2" applyNumberFormat="1" applyFont="1"/>
    <xf numFmtId="1" fontId="3" fillId="2" borderId="15" xfId="1" applyNumberFormat="1" applyFont="1" applyFill="1" applyBorder="1" applyAlignment="1">
      <alignment vertical="center"/>
    </xf>
    <xf numFmtId="1" fontId="3" fillId="0" borderId="15" xfId="1" applyNumberFormat="1" applyFont="1" applyBorder="1"/>
    <xf numFmtId="164" fontId="3" fillId="2" borderId="0" xfId="1" applyNumberFormat="1" applyFont="1" applyFill="1" applyBorder="1"/>
    <xf numFmtId="164" fontId="3" fillId="0" borderId="19" xfId="1" applyNumberFormat="1" applyFont="1" applyBorder="1"/>
    <xf numFmtId="164" fontId="3" fillId="0" borderId="10" xfId="1" applyNumberFormat="1" applyFont="1" applyBorder="1" applyAlignment="1">
      <alignment vertical="center"/>
    </xf>
    <xf numFmtId="0" fontId="4" fillId="0" borderId="20" xfId="0" applyFont="1" applyBorder="1" applyAlignment="1">
      <alignment vertical="center"/>
    </xf>
    <xf numFmtId="0" fontId="4" fillId="0" borderId="9" xfId="0" applyFont="1" applyBorder="1" applyAlignment="1">
      <alignment vertical="center"/>
    </xf>
    <xf numFmtId="2" fontId="4" fillId="0" borderId="14" xfId="0" applyNumberFormat="1" applyFont="1" applyBorder="1"/>
    <xf numFmtId="0" fontId="4" fillId="0" borderId="16" xfId="0" applyFont="1" applyBorder="1"/>
    <xf numFmtId="164" fontId="4" fillId="0" borderId="4" xfId="0" applyNumberFormat="1" applyFont="1" applyBorder="1"/>
    <xf numFmtId="164" fontId="4" fillId="0" borderId="13" xfId="0" applyNumberFormat="1" applyFont="1" applyBorder="1"/>
    <xf numFmtId="43" fontId="4" fillId="0" borderId="1" xfId="0" applyNumberFormat="1" applyFont="1" applyBorder="1"/>
    <xf numFmtId="164" fontId="3" fillId="2" borderId="17" xfId="1" applyNumberFormat="1" applyFont="1" applyFill="1" applyBorder="1" applyAlignment="1">
      <alignment vertical="center"/>
    </xf>
    <xf numFmtId="164" fontId="3" fillId="0" borderId="17" xfId="1" applyNumberFormat="1" applyFont="1" applyFill="1" applyBorder="1"/>
    <xf numFmtId="164" fontId="3" fillId="0" borderId="18" xfId="1" applyNumberFormat="1" applyFont="1" applyFill="1" applyBorder="1"/>
    <xf numFmtId="0" fontId="4" fillId="0" borderId="21" xfId="0" applyFont="1" applyBorder="1" applyAlignment="1">
      <alignment horizontal="center" vertical="center" wrapText="1"/>
    </xf>
    <xf numFmtId="10" fontId="3" fillId="0" borderId="6" xfId="2" applyNumberFormat="1" applyFont="1" applyFill="1" applyBorder="1" applyAlignment="1">
      <alignment vertical="center"/>
    </xf>
    <xf numFmtId="10" fontId="3" fillId="0" borderId="6" xfId="2" applyNumberFormat="1" applyFont="1" applyFill="1" applyBorder="1"/>
    <xf numFmtId="10" fontId="3" fillId="0" borderId="11" xfId="2" applyNumberFormat="1" applyFont="1" applyFill="1" applyBorder="1"/>
    <xf numFmtId="43" fontId="3" fillId="0" borderId="6" xfId="1" applyFont="1" applyFill="1" applyBorder="1" applyAlignment="1">
      <alignment vertical="center"/>
    </xf>
    <xf numFmtId="43" fontId="3" fillId="0" borderId="6" xfId="1" applyFont="1" applyFill="1" applyBorder="1"/>
    <xf numFmtId="43" fontId="3" fillId="0" borderId="11" xfId="1" applyFont="1" applyFill="1" applyBorder="1"/>
    <xf numFmtId="43" fontId="3" fillId="0" borderId="7" xfId="1" applyFont="1" applyFill="1" applyBorder="1" applyAlignment="1">
      <alignment vertical="center"/>
    </xf>
    <xf numFmtId="43" fontId="3" fillId="0" borderId="7" xfId="1" applyFont="1" applyFill="1" applyBorder="1"/>
    <xf numFmtId="43" fontId="3" fillId="0" borderId="12" xfId="1" applyFont="1" applyFill="1" applyBorder="1"/>
    <xf numFmtId="43" fontId="3" fillId="0" borderId="17" xfId="1" applyFont="1" applyFill="1" applyBorder="1" applyAlignment="1">
      <alignment vertical="center"/>
    </xf>
    <xf numFmtId="43" fontId="3" fillId="0" borderId="17" xfId="1" applyFont="1" applyFill="1" applyBorder="1"/>
    <xf numFmtId="43" fontId="3" fillId="0" borderId="18" xfId="1" applyFont="1" applyFill="1" applyBorder="1"/>
    <xf numFmtId="10" fontId="3" fillId="0" borderId="17" xfId="2" applyNumberFormat="1" applyFont="1" applyFill="1" applyBorder="1" applyAlignment="1">
      <alignment vertical="center"/>
    </xf>
    <xf numFmtId="10" fontId="3" fillId="0" borderId="17" xfId="2" applyNumberFormat="1" applyFont="1" applyFill="1" applyBorder="1"/>
    <xf numFmtId="10" fontId="3" fillId="0" borderId="18" xfId="2" applyNumberFormat="1" applyFont="1" applyFill="1" applyBorder="1"/>
    <xf numFmtId="43" fontId="3" fillId="0" borderId="0" xfId="0" applyNumberFormat="1" applyFont="1" applyAlignment="1">
      <alignment vertical="center"/>
    </xf>
    <xf numFmtId="43" fontId="3" fillId="0" borderId="22" xfId="1" applyFont="1" applyFill="1" applyBorder="1" applyAlignment="1">
      <alignment vertical="center"/>
    </xf>
    <xf numFmtId="43" fontId="3" fillId="0" borderId="22" xfId="1" applyFont="1" applyFill="1" applyBorder="1"/>
    <xf numFmtId="43" fontId="3" fillId="0" borderId="23" xfId="1" applyFont="1" applyFill="1" applyBorder="1"/>
    <xf numFmtId="0" fontId="4" fillId="3" borderId="2" xfId="0" applyFont="1" applyFill="1" applyBorder="1" applyAlignment="1">
      <alignment horizontal="center" vertical="center" wrapText="1"/>
    </xf>
    <xf numFmtId="0" fontId="4" fillId="0" borderId="0" xfId="0" applyFont="1" applyAlignment="1">
      <alignment horizontal="center" vertical="center" wrapText="1"/>
    </xf>
    <xf numFmtId="43" fontId="3" fillId="0" borderId="0" xfId="1" applyFont="1" applyFill="1" applyBorder="1" applyAlignment="1">
      <alignment vertical="center"/>
    </xf>
    <xf numFmtId="43" fontId="3" fillId="0" borderId="0" xfId="1" applyFont="1" applyFill="1" applyBorder="1"/>
    <xf numFmtId="164" fontId="3" fillId="0" borderId="17" xfId="1" applyNumberFormat="1" applyFont="1" applyFill="1" applyBorder="1" applyAlignment="1">
      <alignment vertical="center"/>
    </xf>
    <xf numFmtId="43" fontId="3" fillId="0" borderId="0" xfId="1" applyFont="1"/>
    <xf numFmtId="164" fontId="3" fillId="0" borderId="7" xfId="1" applyNumberFormat="1" applyFont="1" applyFill="1" applyBorder="1" applyAlignment="1">
      <alignment vertical="center"/>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 xfId="0" applyFont="1" applyFill="1" applyBorder="1" applyAlignment="1">
      <alignment horizontal="center" vertical="center" wrapText="1"/>
    </xf>
    <xf numFmtId="43" fontId="4" fillId="0" borderId="0" xfId="0" applyNumberFormat="1" applyFont="1"/>
    <xf numFmtId="43" fontId="3" fillId="0" borderId="0" xfId="0" applyNumberFormat="1" applyFont="1"/>
    <xf numFmtId="43" fontId="3" fillId="0" borderId="8" xfId="1" applyFont="1" applyFill="1" applyBorder="1" applyAlignment="1">
      <alignment vertical="center"/>
    </xf>
    <xf numFmtId="43" fontId="3" fillId="0" borderId="8" xfId="1" applyFont="1" applyFill="1" applyBorder="1"/>
    <xf numFmtId="43" fontId="3" fillId="0" borderId="10" xfId="1" applyFont="1" applyFill="1" applyBorder="1"/>
    <xf numFmtId="0" fontId="4" fillId="3" borderId="4" xfId="0" applyFont="1" applyFill="1" applyBorder="1" applyAlignment="1">
      <alignment horizontal="center" vertical="center" wrapText="1"/>
    </xf>
    <xf numFmtId="0" fontId="6" fillId="0" borderId="0" xfId="0" applyFont="1"/>
    <xf numFmtId="0" fontId="7" fillId="0" borderId="0" xfId="0" applyFont="1"/>
    <xf numFmtId="0" fontId="7" fillId="0" borderId="0" xfId="0" applyFont="1" applyAlignment="1">
      <alignment vertical="top" wrapText="1"/>
    </xf>
    <xf numFmtId="0" fontId="7" fillId="0" borderId="0" xfId="0" applyFont="1" applyAlignment="1">
      <alignment wrapText="1"/>
    </xf>
    <xf numFmtId="0" fontId="8" fillId="0" borderId="0" xfId="0" applyFont="1"/>
    <xf numFmtId="0" fontId="7" fillId="0" borderId="0" xfId="0" applyFont="1" applyAlignment="1">
      <alignment vertical="center"/>
    </xf>
    <xf numFmtId="0" fontId="7" fillId="0" borderId="0" xfId="0" applyFont="1" applyAlignment="1">
      <alignment horizontal="center" vertical="center"/>
    </xf>
    <xf numFmtId="164" fontId="3" fillId="0" borderId="5" xfId="1" applyNumberFormat="1" applyFont="1" applyBorder="1"/>
    <xf numFmtId="164" fontId="3" fillId="0" borderId="9" xfId="1" applyNumberFormat="1" applyFont="1" applyBorder="1"/>
    <xf numFmtId="164" fontId="3" fillId="0" borderId="5" xfId="1" applyNumberFormat="1" applyFont="1" applyBorder="1" applyAlignment="1">
      <alignment vertical="center"/>
    </xf>
    <xf numFmtId="43" fontId="3" fillId="0" borderId="5" xfId="1" applyFont="1" applyBorder="1" applyAlignment="1">
      <alignment horizontal="right" vertical="center"/>
    </xf>
    <xf numFmtId="0" fontId="3" fillId="0" borderId="24" xfId="0" applyFont="1" applyBorder="1"/>
    <xf numFmtId="164" fontId="3" fillId="0" borderId="24" xfId="1" applyNumberFormat="1" applyFont="1" applyFill="1" applyBorder="1"/>
    <xf numFmtId="10" fontId="3" fillId="0" borderId="24" xfId="2" applyNumberFormat="1" applyFont="1" applyFill="1" applyBorder="1"/>
    <xf numFmtId="10" fontId="3" fillId="0" borderId="24" xfId="0" applyNumberFormat="1" applyFont="1" applyBorder="1"/>
    <xf numFmtId="164" fontId="3" fillId="0" borderId="0" xfId="1" applyNumberFormat="1" applyFont="1" applyFill="1" applyBorder="1"/>
    <xf numFmtId="0" fontId="4" fillId="0" borderId="14" xfId="0" applyFont="1" applyBorder="1" applyAlignment="1">
      <alignment horizontal="center" vertical="center"/>
    </xf>
    <xf numFmtId="0" fontId="4" fillId="0" borderId="4" xfId="0" applyFont="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r>
              <a:rPr lang="en-IN"/>
              <a:t>Cumulative foreign exchange reserves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endParaRPr lang="en-IN"/>
        </a:p>
      </c:txPr>
    </c:title>
    <c:autoTitleDeleted val="0"/>
    <c:plotArea>
      <c:layout/>
      <c:lineChart>
        <c:grouping val="standard"/>
        <c:varyColors val="0"/>
        <c:ser>
          <c:idx val="1"/>
          <c:order val="1"/>
          <c:tx>
            <c:strRef>
              <c:f>Chart!$C$3</c:f>
              <c:strCache>
                <c:ptCount val="1"/>
                <c:pt idx="0">
                  <c:v>Base Scenario</c:v>
                </c:pt>
              </c:strCache>
            </c:strRef>
          </c:tx>
          <c:spPr>
            <a:ln w="28575" cap="rnd">
              <a:solidFill>
                <a:schemeClr val="accent2"/>
              </a:solidFill>
              <a:round/>
            </a:ln>
            <a:effectLst/>
          </c:spPr>
          <c:marker>
            <c:symbol val="none"/>
          </c:marker>
          <c:cat>
            <c:numRef>
              <c:f>Chart!$B$4:$B$13</c:f>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cat>
          <c:val>
            <c:numRef>
              <c:f>Chart!$C$4:$C$13</c:f>
              <c:numCache>
                <c:formatCode>_(* #,##0.00_);_(* \(#,##0.00\);_(* "-"??_);_(@_)</c:formatCode>
                <c:ptCount val="10"/>
                <c:pt idx="0">
                  <c:v>18551927.41</c:v>
                </c:pt>
                <c:pt idx="1">
                  <c:v>16980828.890000001</c:v>
                </c:pt>
                <c:pt idx="2">
                  <c:v>16018432.48</c:v>
                </c:pt>
                <c:pt idx="3">
                  <c:v>14701068.749999998</c:v>
                </c:pt>
                <c:pt idx="4">
                  <c:v>10738630.579999996</c:v>
                </c:pt>
                <c:pt idx="5">
                  <c:v>9172726.1899999958</c:v>
                </c:pt>
                <c:pt idx="6">
                  <c:v>5945305.9099999955</c:v>
                </c:pt>
                <c:pt idx="7">
                  <c:v>5235702.9199999953</c:v>
                </c:pt>
                <c:pt idx="8">
                  <c:v>7192251.0399999972</c:v>
                </c:pt>
                <c:pt idx="9">
                  <c:v>11502913.349999996</c:v>
                </c:pt>
              </c:numCache>
            </c:numRef>
          </c:val>
          <c:smooth val="0"/>
          <c:extLst>
            <c:ext xmlns:c16="http://schemas.microsoft.com/office/drawing/2014/chart" uri="{C3380CC4-5D6E-409C-BE32-E72D297353CC}">
              <c16:uniqueId val="{00000000-B822-4A0E-A215-3667B675CF25}"/>
            </c:ext>
          </c:extLst>
        </c:ser>
        <c:ser>
          <c:idx val="2"/>
          <c:order val="2"/>
          <c:tx>
            <c:strRef>
              <c:f>Chart!$D$3</c:f>
              <c:strCache>
                <c:ptCount val="1"/>
                <c:pt idx="0">
                  <c:v>Alternate Scenario</c:v>
                </c:pt>
              </c:strCache>
            </c:strRef>
          </c:tx>
          <c:spPr>
            <a:ln w="19050" cap="rnd">
              <a:solidFill>
                <a:schemeClr val="accent1">
                  <a:lumMod val="40000"/>
                  <a:lumOff val="60000"/>
                </a:schemeClr>
              </a:solidFill>
              <a:round/>
            </a:ln>
            <a:effectLst/>
          </c:spPr>
          <c:marker>
            <c:symbol val="none"/>
          </c:marker>
          <c:cat>
            <c:numRef>
              <c:f>Chart!$B$4:$B$13</c:f>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cat>
          <c:val>
            <c:numRef>
              <c:f>Chart!$D$4:$D$13</c:f>
              <c:numCache>
                <c:formatCode>_(* #,##0.00_);_(* \(#,##0.00\);_(* "-"??_);_(@_)</c:formatCode>
                <c:ptCount val="10"/>
                <c:pt idx="0">
                  <c:v>18551927.41</c:v>
                </c:pt>
                <c:pt idx="1">
                  <c:v>16980828.890000001</c:v>
                </c:pt>
                <c:pt idx="2">
                  <c:v>16018432.48</c:v>
                </c:pt>
                <c:pt idx="3">
                  <c:v>14701068.749999998</c:v>
                </c:pt>
                <c:pt idx="4">
                  <c:v>13318870.579999996</c:v>
                </c:pt>
                <c:pt idx="5">
                  <c:v>12530346.189999996</c:v>
                </c:pt>
                <c:pt idx="6">
                  <c:v>12897480.909999995</c:v>
                </c:pt>
                <c:pt idx="7">
                  <c:v>13455522.919999998</c:v>
                </c:pt>
                <c:pt idx="8">
                  <c:v>15412071.040000001</c:v>
                </c:pt>
                <c:pt idx="9">
                  <c:v>19722733.350000001</c:v>
                </c:pt>
              </c:numCache>
            </c:numRef>
          </c:val>
          <c:smooth val="0"/>
          <c:extLst>
            <c:ext xmlns:c16="http://schemas.microsoft.com/office/drawing/2014/chart" uri="{C3380CC4-5D6E-409C-BE32-E72D297353CC}">
              <c16:uniqueId val="{00000001-B822-4A0E-A215-3667B675CF25}"/>
            </c:ext>
          </c:extLst>
        </c:ser>
        <c:dLbls>
          <c:showLegendKey val="0"/>
          <c:showVal val="0"/>
          <c:showCatName val="0"/>
          <c:showSerName val="0"/>
          <c:showPercent val="0"/>
          <c:showBubbleSize val="0"/>
        </c:dLbls>
        <c:smooth val="0"/>
        <c:axId val="143925887"/>
        <c:axId val="143931167"/>
        <c:extLst>
          <c:ext xmlns:c15="http://schemas.microsoft.com/office/drawing/2012/chart" uri="{02D57815-91ED-43cb-92C2-25804820EDAC}">
            <c15:filteredLineSeries>
              <c15:ser>
                <c:idx val="0"/>
                <c:order val="0"/>
                <c:tx>
                  <c:strRef>
                    <c:extLst>
                      <c:ext uri="{02D57815-91ED-43cb-92C2-25804820EDAC}">
                        <c15:formulaRef>
                          <c15:sqref>Chart!$B$3</c15:sqref>
                        </c15:formulaRef>
                      </c:ext>
                    </c:extLst>
                    <c:strCache>
                      <c:ptCount val="1"/>
                      <c:pt idx="0">
                        <c:v>Year</c:v>
                      </c:pt>
                    </c:strCache>
                  </c:strRef>
                </c:tx>
                <c:spPr>
                  <a:ln w="28575" cap="rnd">
                    <a:solidFill>
                      <a:schemeClr val="accent1"/>
                    </a:solidFill>
                    <a:round/>
                  </a:ln>
                  <a:effectLst/>
                </c:spPr>
                <c:marker>
                  <c:symbol val="none"/>
                </c:marker>
                <c:cat>
                  <c:numRef>
                    <c:extLst>
                      <c:ext uri="{02D57815-91ED-43cb-92C2-25804820EDAC}">
                        <c15:formulaRef>
                          <c15:sqref>Chart!$B$4:$B$13</c15:sqref>
                        </c15:formulaRef>
                      </c:ext>
                    </c:extLst>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cat>
                <c:val>
                  <c:numRef>
                    <c:extLst>
                      <c:ext uri="{02D57815-91ED-43cb-92C2-25804820EDAC}">
                        <c15:formulaRef>
                          <c15:sqref>Chart!$B$4:$B$13</c15:sqref>
                        </c15:formulaRef>
                      </c:ext>
                    </c:extLst>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val>
                <c:smooth val="0"/>
                <c:extLst>
                  <c:ext xmlns:c16="http://schemas.microsoft.com/office/drawing/2014/chart" uri="{C3380CC4-5D6E-409C-BE32-E72D297353CC}">
                    <c16:uniqueId val="{00000002-B822-4A0E-A215-3667B675CF25}"/>
                  </c:ext>
                </c:extLst>
              </c15:ser>
            </c15:filteredLineSeries>
          </c:ext>
        </c:extLst>
      </c:lineChart>
      <c:catAx>
        <c:axId val="143925887"/>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r>
                  <a:rPr lang="en-IN"/>
                  <a:t>Year</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numFmt formatCode="_ * #,##0_ ;_ * \-#,##0_ ;_ * &quot;-&quot;??_ ;_ @_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43931167"/>
        <c:crosses val="autoZero"/>
        <c:auto val="1"/>
        <c:lblAlgn val="ctr"/>
        <c:lblOffset val="100"/>
        <c:noMultiLvlLbl val="0"/>
      </c:catAx>
      <c:valAx>
        <c:axId val="143931167"/>
        <c:scaling>
          <c:orientation val="minMax"/>
          <c:max val="22000000"/>
          <c:min val="0"/>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r>
                  <a:rPr lang="en-IN"/>
                  <a:t>Amount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43925887"/>
        <c:crosses val="autoZero"/>
        <c:crossBetween val="between"/>
        <c:majorUnit val="2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r>
              <a:rPr lang="en-IN"/>
              <a:t>Cumulative foreign exchange reserves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endParaRPr lang="en-IN"/>
        </a:p>
      </c:txPr>
    </c:title>
    <c:autoTitleDeleted val="0"/>
    <c:plotArea>
      <c:layout/>
      <c:lineChart>
        <c:grouping val="standard"/>
        <c:varyColors val="0"/>
        <c:ser>
          <c:idx val="1"/>
          <c:order val="1"/>
          <c:tx>
            <c:strRef>
              <c:f>Chart!$C$3</c:f>
              <c:strCache>
                <c:ptCount val="1"/>
                <c:pt idx="0">
                  <c:v>Base Scenario</c:v>
                </c:pt>
              </c:strCache>
            </c:strRef>
          </c:tx>
          <c:spPr>
            <a:ln w="28575" cap="rnd">
              <a:solidFill>
                <a:schemeClr val="accent2"/>
              </a:solidFill>
              <a:round/>
            </a:ln>
            <a:effectLst/>
          </c:spPr>
          <c:marker>
            <c:symbol val="none"/>
          </c:marker>
          <c:cat>
            <c:numRef>
              <c:f>Chart!$B$4:$B$13</c:f>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cat>
          <c:val>
            <c:numRef>
              <c:f>Chart!$C$4:$C$13</c:f>
              <c:numCache>
                <c:formatCode>_(* #,##0.00_);_(* \(#,##0.00\);_(* "-"??_);_(@_)</c:formatCode>
                <c:ptCount val="10"/>
                <c:pt idx="0">
                  <c:v>18551927.41</c:v>
                </c:pt>
                <c:pt idx="1">
                  <c:v>16980828.890000001</c:v>
                </c:pt>
                <c:pt idx="2">
                  <c:v>16018432.48</c:v>
                </c:pt>
                <c:pt idx="3">
                  <c:v>14701068.749999998</c:v>
                </c:pt>
                <c:pt idx="4">
                  <c:v>10738630.579999996</c:v>
                </c:pt>
                <c:pt idx="5">
                  <c:v>9172726.1899999958</c:v>
                </c:pt>
                <c:pt idx="6">
                  <c:v>5945305.9099999955</c:v>
                </c:pt>
                <c:pt idx="7">
                  <c:v>5235702.9199999953</c:v>
                </c:pt>
                <c:pt idx="8">
                  <c:v>7192251.0399999972</c:v>
                </c:pt>
                <c:pt idx="9">
                  <c:v>11502913.349999996</c:v>
                </c:pt>
              </c:numCache>
            </c:numRef>
          </c:val>
          <c:smooth val="0"/>
          <c:extLst>
            <c:ext xmlns:c16="http://schemas.microsoft.com/office/drawing/2014/chart" uri="{C3380CC4-5D6E-409C-BE32-E72D297353CC}">
              <c16:uniqueId val="{00000001-AC7D-49D5-A2FC-EA775AE8635A}"/>
            </c:ext>
          </c:extLst>
        </c:ser>
        <c:ser>
          <c:idx val="2"/>
          <c:order val="2"/>
          <c:tx>
            <c:strRef>
              <c:f>Chart!$D$3</c:f>
              <c:strCache>
                <c:ptCount val="1"/>
                <c:pt idx="0">
                  <c:v>Alternate Scenario</c:v>
                </c:pt>
              </c:strCache>
            </c:strRef>
          </c:tx>
          <c:spPr>
            <a:ln w="19050" cap="rnd">
              <a:solidFill>
                <a:schemeClr val="accent1">
                  <a:lumMod val="40000"/>
                  <a:lumOff val="60000"/>
                </a:schemeClr>
              </a:solidFill>
              <a:round/>
            </a:ln>
            <a:effectLst/>
          </c:spPr>
          <c:marker>
            <c:symbol val="none"/>
          </c:marker>
          <c:cat>
            <c:numRef>
              <c:f>Chart!$B$4:$B$13</c:f>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cat>
          <c:val>
            <c:numRef>
              <c:f>Chart!$D$4:$D$13</c:f>
              <c:numCache>
                <c:formatCode>_(* #,##0.00_);_(* \(#,##0.00\);_(* "-"??_);_(@_)</c:formatCode>
                <c:ptCount val="10"/>
                <c:pt idx="0">
                  <c:v>18551927.41</c:v>
                </c:pt>
                <c:pt idx="1">
                  <c:v>16980828.890000001</c:v>
                </c:pt>
                <c:pt idx="2">
                  <c:v>16018432.48</c:v>
                </c:pt>
                <c:pt idx="3">
                  <c:v>14701068.749999998</c:v>
                </c:pt>
                <c:pt idx="4">
                  <c:v>13318870.579999996</c:v>
                </c:pt>
                <c:pt idx="5">
                  <c:v>12530346.189999996</c:v>
                </c:pt>
                <c:pt idx="6">
                  <c:v>12897480.909999995</c:v>
                </c:pt>
                <c:pt idx="7">
                  <c:v>13455522.919999998</c:v>
                </c:pt>
                <c:pt idx="8">
                  <c:v>15412071.040000001</c:v>
                </c:pt>
                <c:pt idx="9">
                  <c:v>19722733.350000001</c:v>
                </c:pt>
              </c:numCache>
            </c:numRef>
          </c:val>
          <c:smooth val="0"/>
          <c:extLst>
            <c:ext xmlns:c16="http://schemas.microsoft.com/office/drawing/2014/chart" uri="{C3380CC4-5D6E-409C-BE32-E72D297353CC}">
              <c16:uniqueId val="{00000002-AC7D-49D5-A2FC-EA775AE8635A}"/>
            </c:ext>
          </c:extLst>
        </c:ser>
        <c:dLbls>
          <c:showLegendKey val="0"/>
          <c:showVal val="0"/>
          <c:showCatName val="0"/>
          <c:showSerName val="0"/>
          <c:showPercent val="0"/>
          <c:showBubbleSize val="0"/>
        </c:dLbls>
        <c:smooth val="0"/>
        <c:axId val="143925887"/>
        <c:axId val="143931167"/>
        <c:extLst>
          <c:ext xmlns:c15="http://schemas.microsoft.com/office/drawing/2012/chart" uri="{02D57815-91ED-43cb-92C2-25804820EDAC}">
            <c15:filteredLineSeries>
              <c15:ser>
                <c:idx val="0"/>
                <c:order val="0"/>
                <c:tx>
                  <c:strRef>
                    <c:extLst>
                      <c:ext uri="{02D57815-91ED-43cb-92C2-25804820EDAC}">
                        <c15:formulaRef>
                          <c15:sqref>Chart!$B$3</c15:sqref>
                        </c15:formulaRef>
                      </c:ext>
                    </c:extLst>
                    <c:strCache>
                      <c:ptCount val="1"/>
                      <c:pt idx="0">
                        <c:v>Year</c:v>
                      </c:pt>
                    </c:strCache>
                  </c:strRef>
                </c:tx>
                <c:spPr>
                  <a:ln w="28575" cap="rnd">
                    <a:solidFill>
                      <a:schemeClr val="accent1"/>
                    </a:solidFill>
                    <a:round/>
                  </a:ln>
                  <a:effectLst/>
                </c:spPr>
                <c:marker>
                  <c:symbol val="none"/>
                </c:marker>
                <c:cat>
                  <c:numRef>
                    <c:extLst>
                      <c:ext uri="{02D57815-91ED-43cb-92C2-25804820EDAC}">
                        <c15:formulaRef>
                          <c15:sqref>Chart!$B$4:$B$13</c15:sqref>
                        </c15:formulaRef>
                      </c:ext>
                    </c:extLst>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cat>
                <c:val>
                  <c:numRef>
                    <c:extLst>
                      <c:ext uri="{02D57815-91ED-43cb-92C2-25804820EDAC}">
                        <c15:formulaRef>
                          <c15:sqref>Chart!$B$4:$B$13</c15:sqref>
                        </c15:formulaRef>
                      </c:ext>
                    </c:extLst>
                    <c:numCache>
                      <c:formatCode>_ * #,##0_ ;_ * \-#,##0_ ;_ * "-"??_ ;_ @_ </c:formatCode>
                      <c:ptCount val="10"/>
                      <c:pt idx="0">
                        <c:v>1</c:v>
                      </c:pt>
                      <c:pt idx="1">
                        <c:v>2</c:v>
                      </c:pt>
                      <c:pt idx="2">
                        <c:v>3</c:v>
                      </c:pt>
                      <c:pt idx="3">
                        <c:v>4</c:v>
                      </c:pt>
                      <c:pt idx="4">
                        <c:v>5</c:v>
                      </c:pt>
                      <c:pt idx="5">
                        <c:v>6</c:v>
                      </c:pt>
                      <c:pt idx="6">
                        <c:v>7</c:v>
                      </c:pt>
                      <c:pt idx="7">
                        <c:v>8</c:v>
                      </c:pt>
                      <c:pt idx="8">
                        <c:v>9</c:v>
                      </c:pt>
                      <c:pt idx="9">
                        <c:v>10</c:v>
                      </c:pt>
                    </c:numCache>
                  </c:numRef>
                </c:val>
                <c:smooth val="0"/>
                <c:extLst>
                  <c:ext xmlns:c16="http://schemas.microsoft.com/office/drawing/2014/chart" uri="{C3380CC4-5D6E-409C-BE32-E72D297353CC}">
                    <c16:uniqueId val="{00000000-AC7D-49D5-A2FC-EA775AE8635A}"/>
                  </c:ext>
                </c:extLst>
              </c15:ser>
            </c15:filteredLineSeries>
          </c:ext>
        </c:extLst>
      </c:lineChart>
      <c:catAx>
        <c:axId val="143925887"/>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r>
                  <a:rPr lang="en-IN"/>
                  <a:t>Year</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numFmt formatCode="_ * #,##0_ ;_ * \-#,##0_ ;_ * &quot;-&quot;??_ ;_ @_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43931167"/>
        <c:crosses val="autoZero"/>
        <c:auto val="1"/>
        <c:lblAlgn val="ctr"/>
        <c:lblOffset val="100"/>
        <c:noMultiLvlLbl val="0"/>
      </c:catAx>
      <c:valAx>
        <c:axId val="143931167"/>
        <c:scaling>
          <c:orientation val="minMax"/>
          <c:max val="22000000"/>
          <c:min val="0"/>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r>
                  <a:rPr lang="en-IN"/>
                  <a:t>Amount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43925887"/>
        <c:crosses val="autoZero"/>
        <c:crossBetween val="between"/>
        <c:majorUnit val="2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15875</xdr:colOff>
      <xdr:row>94</xdr:row>
      <xdr:rowOff>55562</xdr:rowOff>
    </xdr:from>
    <xdr:to>
      <xdr:col>0</xdr:col>
      <xdr:colOff>6040438</xdr:colOff>
      <xdr:row>114</xdr:row>
      <xdr:rowOff>142874</xdr:rowOff>
    </xdr:to>
    <xdr:graphicFrame macro="">
      <xdr:nvGraphicFramePr>
        <xdr:cNvPr id="2" name="Chart 1">
          <a:extLst>
            <a:ext uri="{FF2B5EF4-FFF2-40B4-BE49-F238E27FC236}">
              <a16:creationId xmlns:a16="http://schemas.microsoft.com/office/drawing/2014/main" id="{3F404A16-1A9B-4E8C-8F4D-BE06BC315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23811</xdr:colOff>
      <xdr:row>1</xdr:row>
      <xdr:rowOff>111125</xdr:rowOff>
    </xdr:from>
    <xdr:to>
      <xdr:col>13</xdr:col>
      <xdr:colOff>563562</xdr:colOff>
      <xdr:row>23</xdr:row>
      <xdr:rowOff>134937</xdr:rowOff>
    </xdr:to>
    <xdr:graphicFrame macro="">
      <xdr:nvGraphicFramePr>
        <xdr:cNvPr id="3" name="Chart 2">
          <a:extLst>
            <a:ext uri="{FF2B5EF4-FFF2-40B4-BE49-F238E27FC236}">
              <a16:creationId xmlns:a16="http://schemas.microsoft.com/office/drawing/2014/main" id="{CC4D4D8B-9EA4-4815-8F69-7B85204FC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yush Jagirdar" id="{3839D06D-A52C-4D06-B518-9895DF33AB40}" userId="S::Ayush.Jagirdar@sudlife.in::d984bf81-1a9e-40f5-abcc-546a490591cb" providerId="AD"/>
  <person displayName="Hemant Mundhra" id="{A3BC4B75-81F1-40D6-BC6A-95F42F5BD5BD}" userId="S::Hemant.Mundhra@adityabirlacapital.com::685accf4-4f3a-4b84-bfc4-a4b70ccf5b0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T3" dT="2025-10-11T08:12:41.58" personId="{A3BC4B75-81F1-40D6-BC6A-95F42F5BD5BD}" id="{6300C6C5-0141-4308-80A4-1932FA5AEB49}">
    <text>I believe this column needs to be highlighted as well
Relative to previous sheet, I suppose only 3 columns change - E, G, AT. Right?
I am not checking any other column, please confirm</text>
  </threadedComment>
  <threadedComment ref="AT3" dT="2025-10-12T11:50:10.99" personId="{3839D06D-A52C-4D06-B518-9895DF33AB40}" id="{9D5963F1-1DA5-4C83-8AAB-FB607A6E085A}" parentId="{6300C6C5-0141-4308-80A4-1932FA5AEB49}">
    <text>Based on changes in question paper, column AT, AU, AV and AW are additional columns in comparison to base scenario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4E8D5-C1B0-4974-9F69-F837C5D686BC}">
  <dimension ref="A2:C121"/>
  <sheetViews>
    <sheetView showGridLines="0" tabSelected="1" zoomScale="80" zoomScaleNormal="80" workbookViewId="0">
      <selection activeCell="A4" sqref="A4"/>
    </sheetView>
  </sheetViews>
  <sheetFormatPr defaultColWidth="8.7265625" defaultRowHeight="14.5" x14ac:dyDescent="0.35"/>
  <cols>
    <col min="1" max="1" width="180.26953125" style="95" customWidth="1"/>
    <col min="2" max="2" width="8.7265625" style="95"/>
    <col min="3" max="3" width="18.453125" style="95" bestFit="1" customWidth="1"/>
    <col min="4" max="16384" width="8.7265625" style="95"/>
  </cols>
  <sheetData>
    <row r="2" spans="1:3" x14ac:dyDescent="0.35">
      <c r="A2" s="94" t="s">
        <v>0</v>
      </c>
    </row>
    <row r="4" spans="1:3" ht="228" customHeight="1" x14ac:dyDescent="0.35">
      <c r="A4" s="96" t="s">
        <v>1</v>
      </c>
    </row>
    <row r="6" spans="1:3" ht="162" customHeight="1" x14ac:dyDescent="0.35">
      <c r="A6" s="96" t="s">
        <v>2</v>
      </c>
    </row>
    <row r="8" spans="1:3" ht="216.65" customHeight="1" x14ac:dyDescent="0.35">
      <c r="A8" s="96" t="s">
        <v>3</v>
      </c>
    </row>
    <row r="9" spans="1:3" ht="246.5" x14ac:dyDescent="0.35">
      <c r="A9" s="97" t="s">
        <v>4</v>
      </c>
    </row>
    <row r="11" spans="1:3" x14ac:dyDescent="0.35">
      <c r="A11" s="98" t="s">
        <v>5</v>
      </c>
    </row>
    <row r="12" spans="1:3" x14ac:dyDescent="0.35">
      <c r="A12" s="97" t="s">
        <v>6</v>
      </c>
      <c r="B12" s="99"/>
      <c r="C12" s="100"/>
    </row>
    <row r="13" spans="1:3" x14ac:dyDescent="0.35">
      <c r="A13" s="97" t="s">
        <v>7</v>
      </c>
      <c r="B13" s="99"/>
      <c r="C13" s="100"/>
    </row>
    <row r="14" spans="1:3" x14ac:dyDescent="0.35">
      <c r="A14" s="97" t="s">
        <v>8</v>
      </c>
      <c r="B14" s="99"/>
      <c r="C14" s="100"/>
    </row>
    <row r="15" spans="1:3" x14ac:dyDescent="0.35">
      <c r="A15" s="97" t="s">
        <v>9</v>
      </c>
      <c r="B15" s="99"/>
      <c r="C15" s="100"/>
    </row>
    <row r="16" spans="1:3" x14ac:dyDescent="0.35">
      <c r="A16" s="97" t="s">
        <v>10</v>
      </c>
      <c r="B16" s="99"/>
      <c r="C16" s="100"/>
    </row>
    <row r="17" spans="1:3" x14ac:dyDescent="0.35">
      <c r="A17" s="97" t="s">
        <v>11</v>
      </c>
      <c r="B17" s="99"/>
      <c r="C17" s="100"/>
    </row>
    <row r="18" spans="1:3" x14ac:dyDescent="0.35">
      <c r="A18" s="97" t="s">
        <v>12</v>
      </c>
      <c r="B18" s="99"/>
      <c r="C18" s="100"/>
    </row>
    <row r="19" spans="1:3" x14ac:dyDescent="0.35">
      <c r="A19" s="97" t="s">
        <v>13</v>
      </c>
      <c r="B19" s="99"/>
      <c r="C19" s="100"/>
    </row>
    <row r="20" spans="1:3" x14ac:dyDescent="0.35">
      <c r="A20" s="97" t="s">
        <v>14</v>
      </c>
      <c r="B20" s="99"/>
      <c r="C20" s="100"/>
    </row>
    <row r="21" spans="1:3" x14ac:dyDescent="0.35">
      <c r="A21" s="97" t="s">
        <v>15</v>
      </c>
      <c r="B21" s="99"/>
      <c r="C21" s="100"/>
    </row>
    <row r="22" spans="1:3" x14ac:dyDescent="0.35">
      <c r="A22" s="97" t="s">
        <v>16</v>
      </c>
      <c r="B22" s="99"/>
      <c r="C22" s="100"/>
    </row>
    <row r="23" spans="1:3" x14ac:dyDescent="0.35">
      <c r="A23" s="97" t="s">
        <v>17</v>
      </c>
      <c r="B23" s="99"/>
      <c r="C23" s="100"/>
    </row>
    <row r="24" spans="1:3" x14ac:dyDescent="0.35">
      <c r="A24" s="97" t="s">
        <v>18</v>
      </c>
      <c r="B24" s="99"/>
      <c r="C24" s="100"/>
    </row>
    <row r="25" spans="1:3" x14ac:dyDescent="0.35">
      <c r="A25" s="97" t="s">
        <v>19</v>
      </c>
      <c r="B25" s="99"/>
      <c r="C25" s="100"/>
    </row>
    <row r="26" spans="1:3" x14ac:dyDescent="0.35">
      <c r="A26" s="97" t="s">
        <v>20</v>
      </c>
      <c r="B26" s="99"/>
      <c r="C26" s="100"/>
    </row>
    <row r="27" spans="1:3" x14ac:dyDescent="0.35">
      <c r="A27" s="97" t="s">
        <v>21</v>
      </c>
      <c r="B27" s="99"/>
      <c r="C27" s="100"/>
    </row>
    <row r="28" spans="1:3" x14ac:dyDescent="0.35">
      <c r="A28" s="97" t="s">
        <v>22</v>
      </c>
      <c r="B28" s="99"/>
      <c r="C28" s="100"/>
    </row>
    <row r="29" spans="1:3" x14ac:dyDescent="0.35">
      <c r="A29" s="97" t="s">
        <v>23</v>
      </c>
      <c r="B29" s="99"/>
      <c r="C29" s="100"/>
    </row>
    <row r="30" spans="1:3" x14ac:dyDescent="0.35">
      <c r="A30" s="97" t="s">
        <v>24</v>
      </c>
      <c r="B30" s="99"/>
      <c r="C30" s="100"/>
    </row>
    <row r="31" spans="1:3" x14ac:dyDescent="0.35">
      <c r="A31" s="97" t="s">
        <v>25</v>
      </c>
      <c r="B31" s="99"/>
      <c r="C31" s="100"/>
    </row>
    <row r="32" spans="1:3" x14ac:dyDescent="0.35">
      <c r="A32" s="97" t="s">
        <v>26</v>
      </c>
      <c r="B32" s="99"/>
      <c r="C32" s="100"/>
    </row>
    <row r="33" spans="1:3" x14ac:dyDescent="0.35">
      <c r="A33" s="97" t="s">
        <v>27</v>
      </c>
      <c r="B33" s="99"/>
      <c r="C33" s="100"/>
    </row>
    <row r="34" spans="1:3" x14ac:dyDescent="0.35">
      <c r="A34" s="97" t="s">
        <v>28</v>
      </c>
      <c r="B34" s="99"/>
      <c r="C34" s="100"/>
    </row>
    <row r="35" spans="1:3" x14ac:dyDescent="0.35">
      <c r="A35" s="97" t="s">
        <v>29</v>
      </c>
      <c r="B35" s="99"/>
      <c r="C35" s="100"/>
    </row>
    <row r="36" spans="1:3" x14ac:dyDescent="0.35">
      <c r="A36" s="97"/>
      <c r="B36" s="99"/>
      <c r="C36" s="100"/>
    </row>
    <row r="37" spans="1:3" x14ac:dyDescent="0.35">
      <c r="A37" s="98" t="s">
        <v>30</v>
      </c>
    </row>
    <row r="38" spans="1:3" x14ac:dyDescent="0.35">
      <c r="A38" s="95" t="s">
        <v>31</v>
      </c>
    </row>
    <row r="39" spans="1:3" x14ac:dyDescent="0.35">
      <c r="A39" s="95" t="s">
        <v>32</v>
      </c>
    </row>
    <row r="40" spans="1:3" x14ac:dyDescent="0.35">
      <c r="A40" s="95" t="s">
        <v>33</v>
      </c>
    </row>
    <row r="41" spans="1:3" x14ac:dyDescent="0.35">
      <c r="A41" s="95" t="s">
        <v>34</v>
      </c>
    </row>
    <row r="42" spans="1:3" ht="28.5" customHeight="1" x14ac:dyDescent="0.35">
      <c r="A42" s="97" t="s">
        <v>35</v>
      </c>
    </row>
    <row r="43" spans="1:3" ht="29" x14ac:dyDescent="0.35">
      <c r="A43" s="97" t="s">
        <v>36</v>
      </c>
    </row>
    <row r="44" spans="1:3" x14ac:dyDescent="0.35">
      <c r="A44" s="97" t="s">
        <v>37</v>
      </c>
    </row>
    <row r="45" spans="1:3" ht="29" x14ac:dyDescent="0.35">
      <c r="A45" s="97" t="s">
        <v>38</v>
      </c>
    </row>
    <row r="46" spans="1:3" ht="29" x14ac:dyDescent="0.35">
      <c r="A46" s="97" t="s">
        <v>39</v>
      </c>
    </row>
    <row r="47" spans="1:3" x14ac:dyDescent="0.35">
      <c r="A47" s="97" t="s">
        <v>40</v>
      </c>
    </row>
    <row r="48" spans="1:3" x14ac:dyDescent="0.35">
      <c r="A48" s="97" t="s">
        <v>41</v>
      </c>
    </row>
    <row r="49" spans="1:1" x14ac:dyDescent="0.35">
      <c r="A49" s="97" t="s">
        <v>42</v>
      </c>
    </row>
    <row r="50" spans="1:1" ht="29" x14ac:dyDescent="0.35">
      <c r="A50" s="97" t="s">
        <v>43</v>
      </c>
    </row>
    <row r="51" spans="1:1" ht="29" x14ac:dyDescent="0.35">
      <c r="A51" s="97" t="s">
        <v>44</v>
      </c>
    </row>
    <row r="52" spans="1:1" ht="29" x14ac:dyDescent="0.35">
      <c r="A52" s="97" t="s">
        <v>45</v>
      </c>
    </row>
    <row r="53" spans="1:1" x14ac:dyDescent="0.35">
      <c r="A53" s="97" t="s">
        <v>46</v>
      </c>
    </row>
    <row r="54" spans="1:1" ht="29" x14ac:dyDescent="0.35">
      <c r="A54" s="97" t="s">
        <v>47</v>
      </c>
    </row>
    <row r="55" spans="1:1" x14ac:dyDescent="0.35">
      <c r="A55" s="97" t="s">
        <v>48</v>
      </c>
    </row>
    <row r="56" spans="1:1" x14ac:dyDescent="0.35">
      <c r="A56" s="97" t="s">
        <v>49</v>
      </c>
    </row>
    <row r="57" spans="1:1" x14ac:dyDescent="0.35">
      <c r="A57" s="97" t="s">
        <v>50</v>
      </c>
    </row>
    <row r="58" spans="1:1" ht="29" x14ac:dyDescent="0.35">
      <c r="A58" s="97" t="s">
        <v>51</v>
      </c>
    </row>
    <row r="59" spans="1:1" ht="29" x14ac:dyDescent="0.35">
      <c r="A59" s="97" t="s">
        <v>52</v>
      </c>
    </row>
    <row r="60" spans="1:1" ht="29" x14ac:dyDescent="0.35">
      <c r="A60" s="97" t="s">
        <v>53</v>
      </c>
    </row>
    <row r="61" spans="1:1" x14ac:dyDescent="0.35">
      <c r="A61" s="97" t="s">
        <v>54</v>
      </c>
    </row>
    <row r="62" spans="1:1" x14ac:dyDescent="0.35">
      <c r="A62" s="97" t="s">
        <v>55</v>
      </c>
    </row>
    <row r="63" spans="1:1" x14ac:dyDescent="0.35">
      <c r="A63" s="97" t="s">
        <v>56</v>
      </c>
    </row>
    <row r="64" spans="1:1" x14ac:dyDescent="0.35">
      <c r="A64" s="97" t="s">
        <v>57</v>
      </c>
    </row>
    <row r="65" spans="1:1" x14ac:dyDescent="0.35">
      <c r="A65" s="97" t="s">
        <v>58</v>
      </c>
    </row>
    <row r="66" spans="1:1" ht="29" x14ac:dyDescent="0.35">
      <c r="A66" s="97" t="s">
        <v>59</v>
      </c>
    </row>
    <row r="67" spans="1:1" x14ac:dyDescent="0.35">
      <c r="A67" s="97" t="s">
        <v>60</v>
      </c>
    </row>
    <row r="68" spans="1:1" x14ac:dyDescent="0.35">
      <c r="A68" s="97" t="s">
        <v>61</v>
      </c>
    </row>
    <row r="69" spans="1:1" ht="29" x14ac:dyDescent="0.35">
      <c r="A69" s="97" t="s">
        <v>62</v>
      </c>
    </row>
    <row r="70" spans="1:1" x14ac:dyDescent="0.35">
      <c r="A70" s="97" t="s">
        <v>63</v>
      </c>
    </row>
    <row r="71" spans="1:1" ht="29" x14ac:dyDescent="0.35">
      <c r="A71" s="97" t="s">
        <v>64</v>
      </c>
    </row>
    <row r="72" spans="1:1" x14ac:dyDescent="0.35">
      <c r="A72" s="97" t="s">
        <v>65</v>
      </c>
    </row>
    <row r="73" spans="1:1" x14ac:dyDescent="0.35">
      <c r="A73" s="97" t="s">
        <v>66</v>
      </c>
    </row>
    <row r="74" spans="1:1" x14ac:dyDescent="0.35">
      <c r="A74" s="97" t="s">
        <v>67</v>
      </c>
    </row>
    <row r="75" spans="1:1" x14ac:dyDescent="0.35">
      <c r="A75" s="97"/>
    </row>
    <row r="76" spans="1:1" x14ac:dyDescent="0.35">
      <c r="A76" s="98" t="s">
        <v>68</v>
      </c>
    </row>
    <row r="77" spans="1:1" x14ac:dyDescent="0.35">
      <c r="A77" s="95" t="s">
        <v>69</v>
      </c>
    </row>
    <row r="78" spans="1:1" x14ac:dyDescent="0.35">
      <c r="A78" s="95" t="s">
        <v>70</v>
      </c>
    </row>
    <row r="79" spans="1:1" x14ac:dyDescent="0.35">
      <c r="A79" s="95" t="s">
        <v>71</v>
      </c>
    </row>
    <row r="80" spans="1:1" x14ac:dyDescent="0.35">
      <c r="A80" s="95" t="s">
        <v>72</v>
      </c>
    </row>
    <row r="81" spans="1:1" ht="29" x14ac:dyDescent="0.35">
      <c r="A81" s="97" t="s">
        <v>73</v>
      </c>
    </row>
    <row r="82" spans="1:1" ht="29" x14ac:dyDescent="0.35">
      <c r="A82" s="97" t="s">
        <v>74</v>
      </c>
    </row>
    <row r="83" spans="1:1" ht="43.5" x14ac:dyDescent="0.35">
      <c r="A83" s="97" t="s">
        <v>75</v>
      </c>
    </row>
    <row r="84" spans="1:1" x14ac:dyDescent="0.35">
      <c r="A84" s="95" t="s">
        <v>76</v>
      </c>
    </row>
    <row r="85" spans="1:1" ht="29" x14ac:dyDescent="0.35">
      <c r="A85" s="97" t="s">
        <v>77</v>
      </c>
    </row>
    <row r="86" spans="1:1" x14ac:dyDescent="0.35">
      <c r="A86" s="97" t="s">
        <v>78</v>
      </c>
    </row>
    <row r="87" spans="1:1" x14ac:dyDescent="0.35">
      <c r="A87" s="97" t="s">
        <v>79</v>
      </c>
    </row>
    <row r="88" spans="1:1" x14ac:dyDescent="0.35">
      <c r="A88" s="97"/>
    </row>
    <row r="89" spans="1:1" x14ac:dyDescent="0.35">
      <c r="A89" s="98" t="s">
        <v>80</v>
      </c>
    </row>
    <row r="90" spans="1:1" x14ac:dyDescent="0.35">
      <c r="A90" s="95" t="s">
        <v>81</v>
      </c>
    </row>
    <row r="91" spans="1:1" x14ac:dyDescent="0.35">
      <c r="A91" s="95" t="s">
        <v>82</v>
      </c>
    </row>
    <row r="92" spans="1:1" x14ac:dyDescent="0.35">
      <c r="A92" s="95" t="s">
        <v>83</v>
      </c>
    </row>
    <row r="93" spans="1:1" x14ac:dyDescent="0.35">
      <c r="A93" s="95" t="s">
        <v>84</v>
      </c>
    </row>
    <row r="94" spans="1:1" x14ac:dyDescent="0.35">
      <c r="A94" s="95" t="s">
        <v>85</v>
      </c>
    </row>
    <row r="98" spans="1:1" x14ac:dyDescent="0.35">
      <c r="A98" s="97"/>
    </row>
    <row r="103" spans="1:1" x14ac:dyDescent="0.35">
      <c r="A103" s="97"/>
    </row>
    <row r="108" spans="1:1" x14ac:dyDescent="0.35">
      <c r="A108" s="97"/>
    </row>
    <row r="112" spans="1:1" x14ac:dyDescent="0.35">
      <c r="A112" s="97"/>
    </row>
    <row r="113" spans="1:1" x14ac:dyDescent="0.35">
      <c r="A113" s="97"/>
    </row>
    <row r="114" spans="1:1" x14ac:dyDescent="0.35">
      <c r="A114" s="97"/>
    </row>
    <row r="121" spans="1:1" x14ac:dyDescent="0.35">
      <c r="A121" s="9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818D-D4DF-439B-849C-98EF75B24CEE}">
  <dimension ref="B1:J123"/>
  <sheetViews>
    <sheetView showGridLines="0" zoomScale="80" zoomScaleNormal="80" workbookViewId="0"/>
  </sheetViews>
  <sheetFormatPr defaultColWidth="8.7265625" defaultRowHeight="13" x14ac:dyDescent="0.3"/>
  <cols>
    <col min="1" max="1" width="0.54296875" style="1" customWidth="1"/>
    <col min="2" max="2" width="8.7265625" style="1"/>
    <col min="3" max="8" width="15.26953125" style="1" customWidth="1"/>
    <col min="9" max="9" width="14.1796875" style="1" customWidth="1"/>
    <col min="10" max="16384" width="8.7265625" style="1"/>
  </cols>
  <sheetData>
    <row r="1" spans="2:10" x14ac:dyDescent="0.3">
      <c r="B1" s="14" t="s">
        <v>86</v>
      </c>
    </row>
    <row r="2" spans="2:10" ht="13.5" thickBot="1" x14ac:dyDescent="0.35"/>
    <row r="3" spans="2:10" ht="39.5" thickBot="1" x14ac:dyDescent="0.35">
      <c r="B3" s="2" t="s">
        <v>87</v>
      </c>
      <c r="C3" s="3" t="s">
        <v>88</v>
      </c>
      <c r="D3" s="3" t="s">
        <v>89</v>
      </c>
      <c r="E3" s="3" t="s">
        <v>90</v>
      </c>
      <c r="F3" s="3" t="s">
        <v>91</v>
      </c>
      <c r="G3" s="3" t="s">
        <v>92</v>
      </c>
      <c r="H3" s="3" t="s">
        <v>93</v>
      </c>
      <c r="I3" s="4" t="s">
        <v>94</v>
      </c>
    </row>
    <row r="4" spans="2:10" x14ac:dyDescent="0.3">
      <c r="B4" s="101">
        <v>1</v>
      </c>
      <c r="C4" s="7">
        <v>18000</v>
      </c>
      <c r="D4" s="7">
        <v>8500</v>
      </c>
      <c r="E4" s="7">
        <v>19000</v>
      </c>
      <c r="F4" s="7">
        <v>23100</v>
      </c>
      <c r="G4" s="7">
        <v>13300</v>
      </c>
      <c r="H4" s="7">
        <v>22800</v>
      </c>
      <c r="I4" s="11">
        <v>6</v>
      </c>
      <c r="J4" s="8"/>
    </row>
    <row r="5" spans="2:10" x14ac:dyDescent="0.3">
      <c r="B5" s="101">
        <v>2</v>
      </c>
      <c r="C5" s="7">
        <v>13500</v>
      </c>
      <c r="D5" s="7">
        <v>13000</v>
      </c>
      <c r="E5" s="7">
        <v>20500</v>
      </c>
      <c r="F5" s="7">
        <v>18200</v>
      </c>
      <c r="G5" s="7">
        <v>17500</v>
      </c>
      <c r="H5" s="7">
        <v>10800</v>
      </c>
      <c r="I5" s="12">
        <v>2</v>
      </c>
      <c r="J5" s="8"/>
    </row>
    <row r="6" spans="2:10" x14ac:dyDescent="0.3">
      <c r="B6" s="101">
        <v>3</v>
      </c>
      <c r="C6" s="7">
        <v>14000</v>
      </c>
      <c r="D6" s="7">
        <v>13500</v>
      </c>
      <c r="E6" s="7">
        <v>22500</v>
      </c>
      <c r="F6" s="7">
        <v>17500</v>
      </c>
      <c r="G6" s="7">
        <v>16099.999999999998</v>
      </c>
      <c r="H6" s="7">
        <v>21300</v>
      </c>
      <c r="I6" s="12">
        <v>1</v>
      </c>
      <c r="J6" s="8"/>
    </row>
    <row r="7" spans="2:10" x14ac:dyDescent="0.3">
      <c r="B7" s="101">
        <v>4</v>
      </c>
      <c r="C7" s="7">
        <v>17500</v>
      </c>
      <c r="D7" s="7">
        <v>7500</v>
      </c>
      <c r="E7" s="7">
        <v>21500</v>
      </c>
      <c r="F7" s="7">
        <v>21000</v>
      </c>
      <c r="G7" s="7">
        <v>19600</v>
      </c>
      <c r="H7" s="7">
        <v>21600</v>
      </c>
      <c r="I7" s="12">
        <v>7</v>
      </c>
      <c r="J7" s="8"/>
    </row>
    <row r="8" spans="2:10" x14ac:dyDescent="0.3">
      <c r="B8" s="101">
        <v>5</v>
      </c>
      <c r="C8" s="7">
        <v>14500</v>
      </c>
      <c r="D8" s="7">
        <v>13500</v>
      </c>
      <c r="E8" s="7">
        <v>15000</v>
      </c>
      <c r="F8" s="7">
        <v>19600</v>
      </c>
      <c r="G8" s="7">
        <v>16099.999999999998</v>
      </c>
      <c r="H8" s="7">
        <v>23400</v>
      </c>
      <c r="I8" s="12">
        <v>9</v>
      </c>
      <c r="J8" s="8"/>
    </row>
    <row r="9" spans="2:10" x14ac:dyDescent="0.3">
      <c r="B9" s="101">
        <v>6</v>
      </c>
      <c r="C9" s="7">
        <v>10000</v>
      </c>
      <c r="D9" s="7">
        <v>13500</v>
      </c>
      <c r="E9" s="7">
        <v>23000</v>
      </c>
      <c r="F9" s="7">
        <v>21000</v>
      </c>
      <c r="G9" s="7">
        <v>18900</v>
      </c>
      <c r="H9" s="7">
        <v>18600</v>
      </c>
      <c r="I9" s="12">
        <v>2</v>
      </c>
      <c r="J9" s="8"/>
    </row>
    <row r="10" spans="2:10" x14ac:dyDescent="0.3">
      <c r="B10" s="101">
        <v>7</v>
      </c>
      <c r="C10" s="7">
        <v>14000</v>
      </c>
      <c r="D10" s="7">
        <v>12000</v>
      </c>
      <c r="E10" s="7">
        <v>23500</v>
      </c>
      <c r="F10" s="7">
        <v>20300</v>
      </c>
      <c r="G10" s="7">
        <v>20300</v>
      </c>
      <c r="H10" s="7">
        <v>14400</v>
      </c>
      <c r="I10" s="12">
        <v>4</v>
      </c>
      <c r="J10" s="8"/>
    </row>
    <row r="11" spans="2:10" x14ac:dyDescent="0.3">
      <c r="B11" s="101">
        <v>8</v>
      </c>
      <c r="C11" s="7">
        <v>20000</v>
      </c>
      <c r="D11" s="7">
        <v>11500</v>
      </c>
      <c r="E11" s="7">
        <v>18000</v>
      </c>
      <c r="F11" s="7">
        <v>21000</v>
      </c>
      <c r="G11" s="7">
        <v>18900</v>
      </c>
      <c r="H11" s="7">
        <v>18000</v>
      </c>
      <c r="I11" s="12">
        <v>4</v>
      </c>
      <c r="J11" s="8"/>
    </row>
    <row r="12" spans="2:10" x14ac:dyDescent="0.3">
      <c r="B12" s="101">
        <v>9</v>
      </c>
      <c r="C12" s="7">
        <v>19500</v>
      </c>
      <c r="D12" s="7">
        <v>13500</v>
      </c>
      <c r="E12" s="7">
        <v>20000</v>
      </c>
      <c r="F12" s="7">
        <v>20300</v>
      </c>
      <c r="G12" s="7">
        <v>18200</v>
      </c>
      <c r="H12" s="7">
        <v>23700</v>
      </c>
      <c r="I12" s="12">
        <v>2</v>
      </c>
      <c r="J12" s="8"/>
    </row>
    <row r="13" spans="2:10" x14ac:dyDescent="0.3">
      <c r="B13" s="101">
        <v>10</v>
      </c>
      <c r="C13" s="7">
        <v>19500</v>
      </c>
      <c r="D13" s="7">
        <v>10000</v>
      </c>
      <c r="E13" s="7">
        <v>23500</v>
      </c>
      <c r="F13" s="7">
        <v>23100</v>
      </c>
      <c r="G13" s="7">
        <v>13300</v>
      </c>
      <c r="H13" s="7">
        <v>18000</v>
      </c>
      <c r="I13" s="12">
        <v>6</v>
      </c>
      <c r="J13" s="8"/>
    </row>
    <row r="14" spans="2:10" x14ac:dyDescent="0.3">
      <c r="B14" s="101">
        <v>11</v>
      </c>
      <c r="C14" s="7">
        <v>17000</v>
      </c>
      <c r="D14" s="7">
        <v>10000</v>
      </c>
      <c r="E14" s="7">
        <v>16500</v>
      </c>
      <c r="F14" s="7">
        <v>22400</v>
      </c>
      <c r="G14" s="7">
        <v>16099.999999999998</v>
      </c>
      <c r="H14" s="7">
        <v>13200</v>
      </c>
      <c r="I14" s="12">
        <v>5</v>
      </c>
      <c r="J14" s="8"/>
    </row>
    <row r="15" spans="2:10" x14ac:dyDescent="0.3">
      <c r="B15" s="101">
        <v>12</v>
      </c>
      <c r="C15" s="7">
        <v>10000</v>
      </c>
      <c r="D15" s="7">
        <v>12500</v>
      </c>
      <c r="E15" s="7">
        <v>20500</v>
      </c>
      <c r="F15" s="7">
        <v>21000</v>
      </c>
      <c r="G15" s="7">
        <v>12600</v>
      </c>
      <c r="H15" s="7">
        <v>21000</v>
      </c>
      <c r="I15" s="12">
        <v>5</v>
      </c>
      <c r="J15" s="8"/>
    </row>
    <row r="16" spans="2:10" x14ac:dyDescent="0.3">
      <c r="B16" s="101">
        <v>13</v>
      </c>
      <c r="C16" s="7">
        <v>11000</v>
      </c>
      <c r="D16" s="7">
        <v>12000</v>
      </c>
      <c r="E16" s="7">
        <v>15000</v>
      </c>
      <c r="F16" s="7">
        <v>19600</v>
      </c>
      <c r="G16" s="7">
        <v>18200</v>
      </c>
      <c r="H16" s="7">
        <v>12300</v>
      </c>
      <c r="I16" s="12">
        <v>4</v>
      </c>
      <c r="J16" s="8"/>
    </row>
    <row r="17" spans="2:10" x14ac:dyDescent="0.3">
      <c r="B17" s="101">
        <v>14</v>
      </c>
      <c r="C17" s="7">
        <v>12500</v>
      </c>
      <c r="D17" s="7">
        <v>8500</v>
      </c>
      <c r="E17" s="7">
        <v>18000</v>
      </c>
      <c r="F17" s="7">
        <v>16800</v>
      </c>
      <c r="G17" s="7">
        <v>16099.999999999998</v>
      </c>
      <c r="H17" s="7">
        <v>19200</v>
      </c>
      <c r="I17" s="12">
        <v>5</v>
      </c>
      <c r="J17" s="8"/>
    </row>
    <row r="18" spans="2:10" x14ac:dyDescent="0.3">
      <c r="B18" s="101">
        <v>15</v>
      </c>
      <c r="C18" s="7">
        <v>18500</v>
      </c>
      <c r="D18" s="7">
        <v>12500</v>
      </c>
      <c r="E18" s="7">
        <v>20500</v>
      </c>
      <c r="F18" s="7">
        <v>15000000</v>
      </c>
      <c r="G18" s="7">
        <v>19600</v>
      </c>
      <c r="H18" s="7">
        <v>20700</v>
      </c>
      <c r="I18" s="12">
        <v>4</v>
      </c>
      <c r="J18" s="8"/>
    </row>
    <row r="19" spans="2:10" x14ac:dyDescent="0.3">
      <c r="B19" s="101">
        <v>16</v>
      </c>
      <c r="C19" s="7">
        <v>13000</v>
      </c>
      <c r="D19" s="7">
        <v>14000</v>
      </c>
      <c r="E19" s="7">
        <v>16500</v>
      </c>
      <c r="F19" s="7">
        <v>19600</v>
      </c>
      <c r="G19" s="7">
        <v>18900</v>
      </c>
      <c r="H19" s="7">
        <v>21900</v>
      </c>
      <c r="I19" s="12">
        <v>4</v>
      </c>
      <c r="J19" s="8"/>
    </row>
    <row r="20" spans="2:10" x14ac:dyDescent="0.3">
      <c r="B20" s="101">
        <v>17</v>
      </c>
      <c r="C20" s="7">
        <v>13000</v>
      </c>
      <c r="D20" s="7">
        <v>11000</v>
      </c>
      <c r="E20" s="7">
        <v>18000</v>
      </c>
      <c r="F20" s="7">
        <v>20300</v>
      </c>
      <c r="G20" s="7">
        <v>13300</v>
      </c>
      <c r="H20" s="7">
        <v>15000</v>
      </c>
      <c r="I20" s="12">
        <v>5</v>
      </c>
      <c r="J20" s="8"/>
    </row>
    <row r="21" spans="2:10" x14ac:dyDescent="0.3">
      <c r="B21" s="101">
        <v>18</v>
      </c>
      <c r="C21" s="7">
        <v>11500</v>
      </c>
      <c r="D21" s="7">
        <v>10000</v>
      </c>
      <c r="E21" s="7">
        <v>24000</v>
      </c>
      <c r="F21" s="7">
        <v>18200</v>
      </c>
      <c r="G21" s="7">
        <v>13300</v>
      </c>
      <c r="H21" s="7">
        <v>17400</v>
      </c>
      <c r="I21" s="12">
        <v>4</v>
      </c>
      <c r="J21" s="8"/>
    </row>
    <row r="22" spans="2:10" x14ac:dyDescent="0.3">
      <c r="B22" s="101">
        <v>19</v>
      </c>
      <c r="C22" s="7">
        <v>19000</v>
      </c>
      <c r="D22" s="7">
        <v>10000</v>
      </c>
      <c r="E22" s="7">
        <v>21000</v>
      </c>
      <c r="F22" s="7">
        <v>19600</v>
      </c>
      <c r="G22" s="7">
        <v>18900</v>
      </c>
      <c r="H22" s="7">
        <v>21300</v>
      </c>
      <c r="I22" s="12">
        <v>3</v>
      </c>
      <c r="J22" s="8"/>
    </row>
    <row r="23" spans="2:10" x14ac:dyDescent="0.3">
      <c r="B23" s="101">
        <v>20</v>
      </c>
      <c r="C23" s="7">
        <v>17000</v>
      </c>
      <c r="D23" s="7">
        <v>10000</v>
      </c>
      <c r="E23" s="7">
        <v>22000</v>
      </c>
      <c r="F23" s="7">
        <v>20300</v>
      </c>
      <c r="G23" s="7">
        <v>13300</v>
      </c>
      <c r="H23" s="7">
        <v>14400</v>
      </c>
      <c r="I23" s="12">
        <v>4</v>
      </c>
      <c r="J23" s="8"/>
    </row>
    <row r="24" spans="2:10" x14ac:dyDescent="0.3">
      <c r="B24" s="101">
        <v>21</v>
      </c>
      <c r="C24" s="7">
        <v>14500</v>
      </c>
      <c r="D24" s="7">
        <v>8500</v>
      </c>
      <c r="E24" s="7">
        <v>17500</v>
      </c>
      <c r="F24" s="7">
        <v>18200</v>
      </c>
      <c r="G24" s="7">
        <v>18200</v>
      </c>
      <c r="H24" s="7">
        <v>16800</v>
      </c>
      <c r="I24" s="12">
        <v>4</v>
      </c>
      <c r="J24" s="8"/>
    </row>
    <row r="25" spans="2:10" x14ac:dyDescent="0.3">
      <c r="B25" s="101">
        <v>22</v>
      </c>
      <c r="C25" s="7">
        <v>12500</v>
      </c>
      <c r="D25" s="7">
        <v>11500</v>
      </c>
      <c r="E25" s="7">
        <v>17500</v>
      </c>
      <c r="F25" s="7">
        <v>16800</v>
      </c>
      <c r="G25" s="7">
        <v>14000</v>
      </c>
      <c r="H25" s="7">
        <v>15600</v>
      </c>
      <c r="I25" s="12">
        <v>6</v>
      </c>
      <c r="J25" s="8"/>
    </row>
    <row r="26" spans="2:10" x14ac:dyDescent="0.3">
      <c r="B26" s="101">
        <v>23</v>
      </c>
      <c r="C26" s="7">
        <v>13000</v>
      </c>
      <c r="D26" s="7">
        <v>11500</v>
      </c>
      <c r="E26" s="7">
        <v>20500</v>
      </c>
      <c r="F26" s="7">
        <v>23100</v>
      </c>
      <c r="G26" s="7">
        <v>18200</v>
      </c>
      <c r="H26" s="7">
        <v>12300</v>
      </c>
      <c r="I26" s="12">
        <v>0</v>
      </c>
      <c r="J26" s="8"/>
    </row>
    <row r="27" spans="2:10" x14ac:dyDescent="0.3">
      <c r="B27" s="101">
        <v>24</v>
      </c>
      <c r="C27" s="7">
        <v>12000</v>
      </c>
      <c r="D27" s="7">
        <v>9000</v>
      </c>
      <c r="E27" s="7">
        <v>17500</v>
      </c>
      <c r="F27" s="7">
        <v>23800</v>
      </c>
      <c r="G27" s="7">
        <v>12600</v>
      </c>
      <c r="H27" s="7">
        <v>12000</v>
      </c>
      <c r="I27" s="12">
        <v>2</v>
      </c>
      <c r="J27" s="8"/>
    </row>
    <row r="28" spans="2:10" x14ac:dyDescent="0.3">
      <c r="B28" s="101">
        <v>25</v>
      </c>
      <c r="C28" s="7">
        <v>16000</v>
      </c>
      <c r="D28" s="7">
        <v>11000</v>
      </c>
      <c r="E28" s="7">
        <v>23500</v>
      </c>
      <c r="F28" s="7">
        <v>22400</v>
      </c>
      <c r="G28" s="7">
        <v>16800</v>
      </c>
      <c r="H28" s="7">
        <v>23400</v>
      </c>
      <c r="I28" s="12">
        <v>4</v>
      </c>
      <c r="J28" s="8"/>
    </row>
    <row r="29" spans="2:10" x14ac:dyDescent="0.3">
      <c r="B29" s="101">
        <v>26</v>
      </c>
      <c r="C29" s="7">
        <v>10500</v>
      </c>
      <c r="D29" s="7">
        <v>13000</v>
      </c>
      <c r="E29" s="7">
        <v>23500</v>
      </c>
      <c r="F29" s="7">
        <v>17500</v>
      </c>
      <c r="G29" s="7">
        <v>18200</v>
      </c>
      <c r="H29" s="7">
        <v>13500</v>
      </c>
      <c r="I29" s="12">
        <v>5</v>
      </c>
      <c r="J29" s="8"/>
    </row>
    <row r="30" spans="2:10" x14ac:dyDescent="0.3">
      <c r="B30" s="101">
        <v>27</v>
      </c>
      <c r="C30" s="7">
        <v>10500</v>
      </c>
      <c r="D30" s="7">
        <v>8000</v>
      </c>
      <c r="E30" s="7">
        <v>20000</v>
      </c>
      <c r="F30" s="7">
        <v>23800</v>
      </c>
      <c r="G30" s="7">
        <v>21000</v>
      </c>
      <c r="H30" s="7">
        <v>12300</v>
      </c>
      <c r="I30" s="12">
        <v>3</v>
      </c>
      <c r="J30" s="8"/>
    </row>
    <row r="31" spans="2:10" x14ac:dyDescent="0.3">
      <c r="B31" s="101">
        <v>28</v>
      </c>
      <c r="C31" s="7">
        <v>19500</v>
      </c>
      <c r="D31" s="7">
        <v>7000</v>
      </c>
      <c r="E31" s="7">
        <v>16000</v>
      </c>
      <c r="F31" s="7">
        <v>21000</v>
      </c>
      <c r="G31" s="7">
        <v>15399.999999999998</v>
      </c>
      <c r="H31" s="7">
        <v>21300</v>
      </c>
      <c r="I31" s="12">
        <v>4</v>
      </c>
      <c r="J31" s="8"/>
    </row>
    <row r="32" spans="2:10" x14ac:dyDescent="0.3">
      <c r="B32" s="101">
        <v>29</v>
      </c>
      <c r="C32" s="7">
        <v>12000</v>
      </c>
      <c r="D32" s="7">
        <v>7500</v>
      </c>
      <c r="E32" s="7">
        <v>21500</v>
      </c>
      <c r="F32" s="7">
        <v>20300</v>
      </c>
      <c r="G32" s="7">
        <v>13300</v>
      </c>
      <c r="H32" s="7">
        <v>19800</v>
      </c>
      <c r="I32" s="12">
        <v>2</v>
      </c>
      <c r="J32" s="8"/>
    </row>
    <row r="33" spans="2:10" x14ac:dyDescent="0.3">
      <c r="B33" s="101">
        <v>30</v>
      </c>
      <c r="C33" s="7">
        <v>16000</v>
      </c>
      <c r="D33" s="7">
        <v>14000</v>
      </c>
      <c r="E33" s="7">
        <v>24000</v>
      </c>
      <c r="F33" s="7">
        <v>21700</v>
      </c>
      <c r="G33" s="7">
        <v>12600</v>
      </c>
      <c r="H33" s="7">
        <v>23100</v>
      </c>
      <c r="I33" s="12">
        <v>6</v>
      </c>
      <c r="J33" s="8"/>
    </row>
    <row r="34" spans="2:10" x14ac:dyDescent="0.3">
      <c r="B34" s="101">
        <v>31</v>
      </c>
      <c r="C34" s="7">
        <v>13000</v>
      </c>
      <c r="D34" s="7">
        <v>11000</v>
      </c>
      <c r="E34" s="7">
        <v>15500</v>
      </c>
      <c r="F34" s="7">
        <v>21000</v>
      </c>
      <c r="G34" s="7">
        <v>15399.999999999998</v>
      </c>
      <c r="H34" s="7">
        <v>17700</v>
      </c>
      <c r="I34" s="12">
        <v>7</v>
      </c>
      <c r="J34" s="8"/>
    </row>
    <row r="35" spans="2:10" x14ac:dyDescent="0.3">
      <c r="B35" s="101">
        <v>32</v>
      </c>
      <c r="C35" s="7">
        <v>12500</v>
      </c>
      <c r="D35" s="7">
        <v>12000</v>
      </c>
      <c r="E35" s="7">
        <v>22000</v>
      </c>
      <c r="F35" s="7">
        <v>18200</v>
      </c>
      <c r="G35" s="7">
        <v>21000</v>
      </c>
      <c r="H35" s="7">
        <v>15600</v>
      </c>
      <c r="I35" s="12">
        <v>3</v>
      </c>
      <c r="J35" s="8"/>
    </row>
    <row r="36" spans="2:10" x14ac:dyDescent="0.3">
      <c r="B36" s="101">
        <v>33</v>
      </c>
      <c r="C36" s="7">
        <v>-15000</v>
      </c>
      <c r="D36" s="7">
        <v>11500</v>
      </c>
      <c r="E36" s="7">
        <v>17500</v>
      </c>
      <c r="F36" s="7">
        <v>18200</v>
      </c>
      <c r="G36" s="7">
        <v>17500</v>
      </c>
      <c r="H36" s="7">
        <v>20400</v>
      </c>
      <c r="I36" s="12">
        <v>3</v>
      </c>
      <c r="J36" s="8"/>
    </row>
    <row r="37" spans="2:10" x14ac:dyDescent="0.3">
      <c r="B37" s="101">
        <v>34</v>
      </c>
      <c r="C37" s="7">
        <v>12000</v>
      </c>
      <c r="D37" s="7">
        <v>9500</v>
      </c>
      <c r="E37" s="7">
        <v>18500</v>
      </c>
      <c r="F37" s="7">
        <v>22400</v>
      </c>
      <c r="G37" s="7">
        <v>15399.999999999998</v>
      </c>
      <c r="H37" s="7">
        <v>22200</v>
      </c>
      <c r="I37" s="12">
        <v>5</v>
      </c>
      <c r="J37" s="8"/>
    </row>
    <row r="38" spans="2:10" x14ac:dyDescent="0.3">
      <c r="B38" s="101">
        <v>35</v>
      </c>
      <c r="C38" s="7">
        <v>18500</v>
      </c>
      <c r="D38" s="7">
        <v>8500</v>
      </c>
      <c r="E38" s="7">
        <v>16500</v>
      </c>
      <c r="F38" s="7">
        <v>18200</v>
      </c>
      <c r="G38" s="7">
        <v>16099.999999999998</v>
      </c>
      <c r="H38" s="7">
        <v>23100</v>
      </c>
      <c r="I38" s="12">
        <v>0</v>
      </c>
      <c r="J38" s="8"/>
    </row>
    <row r="39" spans="2:10" x14ac:dyDescent="0.3">
      <c r="B39" s="101">
        <v>36</v>
      </c>
      <c r="C39" s="7">
        <v>11000</v>
      </c>
      <c r="D39" s="7">
        <v>13500</v>
      </c>
      <c r="E39" s="7">
        <v>23500</v>
      </c>
      <c r="F39" s="7">
        <v>18900</v>
      </c>
      <c r="G39" s="7">
        <v>17500</v>
      </c>
      <c r="H39" s="7">
        <v>21000</v>
      </c>
      <c r="I39" s="12">
        <v>1</v>
      </c>
      <c r="J39" s="8"/>
    </row>
    <row r="40" spans="2:10" x14ac:dyDescent="0.3">
      <c r="B40" s="101">
        <v>37</v>
      </c>
      <c r="C40" s="7">
        <v>15500</v>
      </c>
      <c r="D40" s="7">
        <v>10500</v>
      </c>
      <c r="E40" s="7">
        <v>17500</v>
      </c>
      <c r="F40" s="7">
        <v>20300</v>
      </c>
      <c r="G40" s="7">
        <v>21000</v>
      </c>
      <c r="H40" s="7">
        <v>17100</v>
      </c>
      <c r="I40" s="12">
        <v>5</v>
      </c>
      <c r="J40" s="8"/>
    </row>
    <row r="41" spans="2:10" x14ac:dyDescent="0.3">
      <c r="B41" s="101">
        <v>38</v>
      </c>
      <c r="C41" s="7">
        <v>17500</v>
      </c>
      <c r="D41" s="7">
        <v>10000</v>
      </c>
      <c r="E41" s="7">
        <v>24000</v>
      </c>
      <c r="F41" s="7">
        <v>19600</v>
      </c>
      <c r="G41" s="7">
        <v>16800</v>
      </c>
      <c r="H41" s="7">
        <v>17700</v>
      </c>
      <c r="I41" s="12">
        <v>1</v>
      </c>
      <c r="J41" s="8"/>
    </row>
    <row r="42" spans="2:10" x14ac:dyDescent="0.3">
      <c r="B42" s="101">
        <v>39</v>
      </c>
      <c r="C42" s="7">
        <v>15500</v>
      </c>
      <c r="D42" s="7">
        <v>10000</v>
      </c>
      <c r="E42" s="7">
        <v>17000</v>
      </c>
      <c r="F42" s="7">
        <v>23800</v>
      </c>
      <c r="G42" s="7">
        <v>14000</v>
      </c>
      <c r="H42" s="7">
        <v>12300</v>
      </c>
      <c r="I42" s="12">
        <v>5</v>
      </c>
      <c r="J42" s="8"/>
    </row>
    <row r="43" spans="2:10" x14ac:dyDescent="0.3">
      <c r="B43" s="101">
        <v>40</v>
      </c>
      <c r="C43" s="7">
        <v>17000</v>
      </c>
      <c r="D43" s="7">
        <v>10500</v>
      </c>
      <c r="E43" s="7">
        <v>18000</v>
      </c>
      <c r="F43" s="7">
        <v>20300</v>
      </c>
      <c r="G43" s="7">
        <v>20300</v>
      </c>
      <c r="H43" s="7">
        <v>15900</v>
      </c>
      <c r="I43" s="12">
        <v>6</v>
      </c>
      <c r="J43" s="8"/>
    </row>
    <row r="44" spans="2:10" x14ac:dyDescent="0.3">
      <c r="B44" s="101">
        <v>41</v>
      </c>
      <c r="C44" s="7">
        <v>16500</v>
      </c>
      <c r="D44" s="7">
        <v>13500</v>
      </c>
      <c r="E44" s="7">
        <v>18000</v>
      </c>
      <c r="F44" s="7">
        <v>22400</v>
      </c>
      <c r="G44" s="7">
        <v>16099.999999999998</v>
      </c>
      <c r="H44" s="7">
        <v>20400</v>
      </c>
      <c r="I44" s="12">
        <v>2</v>
      </c>
      <c r="J44" s="8"/>
    </row>
    <row r="45" spans="2:10" x14ac:dyDescent="0.3">
      <c r="B45" s="101">
        <v>42</v>
      </c>
      <c r="C45" s="7">
        <v>17000</v>
      </c>
      <c r="D45" s="7">
        <v>10500</v>
      </c>
      <c r="E45" s="7">
        <v>24000</v>
      </c>
      <c r="F45" s="7">
        <v>17500</v>
      </c>
      <c r="G45" s="7">
        <v>16099.999999999998</v>
      </c>
      <c r="H45" s="7">
        <v>15900</v>
      </c>
      <c r="I45" s="12">
        <v>8</v>
      </c>
      <c r="J45" s="8"/>
    </row>
    <row r="46" spans="2:10" x14ac:dyDescent="0.3">
      <c r="B46" s="101">
        <v>43</v>
      </c>
      <c r="C46" s="7">
        <v>18000</v>
      </c>
      <c r="D46" s="7">
        <v>10000</v>
      </c>
      <c r="E46" s="7">
        <v>22500</v>
      </c>
      <c r="F46" s="7">
        <v>18200</v>
      </c>
      <c r="G46" s="7">
        <v>14000</v>
      </c>
      <c r="H46" s="7">
        <v>13200</v>
      </c>
      <c r="I46" s="12">
        <v>5</v>
      </c>
      <c r="J46" s="8"/>
    </row>
    <row r="47" spans="2:10" x14ac:dyDescent="0.3">
      <c r="B47" s="101">
        <v>44</v>
      </c>
      <c r="C47" s="7">
        <v>11000</v>
      </c>
      <c r="D47" s="7">
        <v>7500</v>
      </c>
      <c r="E47" s="7">
        <v>19500</v>
      </c>
      <c r="F47" s="7">
        <v>22400</v>
      </c>
      <c r="G47" s="7">
        <v>15399.999999999998</v>
      </c>
      <c r="H47" s="7">
        <v>17700</v>
      </c>
      <c r="I47" s="12">
        <v>7</v>
      </c>
      <c r="J47" s="8"/>
    </row>
    <row r="48" spans="2:10" x14ac:dyDescent="0.3">
      <c r="B48" s="101">
        <v>45</v>
      </c>
      <c r="C48" s="7">
        <v>12500</v>
      </c>
      <c r="D48" s="7">
        <v>7500</v>
      </c>
      <c r="E48" s="7">
        <v>16500</v>
      </c>
      <c r="F48" s="7">
        <v>19600</v>
      </c>
      <c r="G48" s="7">
        <v>13300</v>
      </c>
      <c r="H48" s="7">
        <v>22500</v>
      </c>
      <c r="I48" s="12">
        <v>3</v>
      </c>
      <c r="J48" s="8"/>
    </row>
    <row r="49" spans="2:10" x14ac:dyDescent="0.3">
      <c r="B49" s="101">
        <v>46</v>
      </c>
      <c r="C49" s="7">
        <v>10500</v>
      </c>
      <c r="D49" s="7">
        <v>7500</v>
      </c>
      <c r="E49" s="7">
        <v>16500</v>
      </c>
      <c r="F49" s="7">
        <v>18900</v>
      </c>
      <c r="G49" s="7">
        <v>18900</v>
      </c>
      <c r="H49" s="7">
        <v>19800</v>
      </c>
      <c r="I49" s="12">
        <v>5</v>
      </c>
      <c r="J49" s="8"/>
    </row>
    <row r="50" spans="2:10" x14ac:dyDescent="0.3">
      <c r="B50" s="101">
        <v>47</v>
      </c>
      <c r="C50" s="7">
        <v>14500</v>
      </c>
      <c r="D50" s="7">
        <v>12000</v>
      </c>
      <c r="E50" s="7">
        <v>18500</v>
      </c>
      <c r="F50" s="7">
        <v>18200</v>
      </c>
      <c r="G50" s="7">
        <v>18900</v>
      </c>
      <c r="H50" s="7">
        <v>13800</v>
      </c>
      <c r="I50" s="12">
        <v>2</v>
      </c>
      <c r="J50" s="8"/>
    </row>
    <row r="51" spans="2:10" x14ac:dyDescent="0.3">
      <c r="B51" s="101">
        <v>48</v>
      </c>
      <c r="C51" s="7">
        <v>18500</v>
      </c>
      <c r="D51" s="7">
        <v>10000</v>
      </c>
      <c r="E51" s="7">
        <v>20500</v>
      </c>
      <c r="F51" s="7">
        <v>17500</v>
      </c>
      <c r="G51" s="7">
        <v>16099.999999999998</v>
      </c>
      <c r="H51" s="7">
        <v>17100</v>
      </c>
      <c r="I51" s="12">
        <v>4</v>
      </c>
      <c r="J51" s="8"/>
    </row>
    <row r="52" spans="2:10" x14ac:dyDescent="0.3">
      <c r="B52" s="101">
        <v>49</v>
      </c>
      <c r="C52" s="7">
        <v>16000</v>
      </c>
      <c r="D52" s="7">
        <v>12000</v>
      </c>
      <c r="E52" s="7">
        <v>18500</v>
      </c>
      <c r="F52" s="7">
        <v>23100</v>
      </c>
      <c r="G52" s="7">
        <v>16800</v>
      </c>
      <c r="H52" s="7">
        <v>17700</v>
      </c>
      <c r="I52" s="12">
        <v>1</v>
      </c>
      <c r="J52" s="8"/>
    </row>
    <row r="53" spans="2:10" x14ac:dyDescent="0.3">
      <c r="B53" s="101">
        <v>50</v>
      </c>
      <c r="C53" s="7">
        <v>16000</v>
      </c>
      <c r="D53" s="7">
        <v>11000</v>
      </c>
      <c r="E53" s="7">
        <v>20500</v>
      </c>
      <c r="F53" s="7">
        <v>20300</v>
      </c>
      <c r="G53" s="7">
        <v>15399.999999999998</v>
      </c>
      <c r="H53" s="7">
        <v>13500</v>
      </c>
      <c r="I53" s="12">
        <v>2</v>
      </c>
      <c r="J53" s="8"/>
    </row>
    <row r="54" spans="2:10" x14ac:dyDescent="0.3">
      <c r="B54" s="101">
        <v>51</v>
      </c>
      <c r="C54" s="7">
        <v>11500</v>
      </c>
      <c r="D54" s="7">
        <v>10500</v>
      </c>
      <c r="E54" s="7">
        <v>16500</v>
      </c>
      <c r="F54" s="7">
        <v>17500</v>
      </c>
      <c r="G54" s="7">
        <v>16800</v>
      </c>
      <c r="H54" s="7">
        <v>16200</v>
      </c>
      <c r="I54" s="12">
        <v>7</v>
      </c>
      <c r="J54" s="8"/>
    </row>
    <row r="55" spans="2:10" x14ac:dyDescent="0.3">
      <c r="B55" s="101">
        <v>52</v>
      </c>
      <c r="C55" s="7">
        <v>18500</v>
      </c>
      <c r="D55" s="7">
        <v>9000</v>
      </c>
      <c r="E55" s="7">
        <v>24000</v>
      </c>
      <c r="F55" s="7">
        <v>18200</v>
      </c>
      <c r="G55" s="7">
        <v>16099.999999999998</v>
      </c>
      <c r="H55" s="7">
        <v>11700</v>
      </c>
      <c r="I55" s="12">
        <v>3</v>
      </c>
      <c r="J55" s="8"/>
    </row>
    <row r="56" spans="2:10" x14ac:dyDescent="0.3">
      <c r="B56" s="101">
        <v>53</v>
      </c>
      <c r="C56" s="7">
        <v>18000</v>
      </c>
      <c r="D56" s="7">
        <v>8500</v>
      </c>
      <c r="E56" s="7">
        <v>23000</v>
      </c>
      <c r="F56" s="7">
        <v>21700</v>
      </c>
      <c r="G56" s="7">
        <v>21000</v>
      </c>
      <c r="H56" s="7">
        <v>24000</v>
      </c>
      <c r="I56" s="12">
        <v>5</v>
      </c>
      <c r="J56" s="8"/>
    </row>
    <row r="57" spans="2:10" x14ac:dyDescent="0.3">
      <c r="B57" s="101">
        <v>54</v>
      </c>
      <c r="C57" s="7">
        <v>14500</v>
      </c>
      <c r="D57" s="7">
        <v>13500</v>
      </c>
      <c r="E57" s="7">
        <v>19500</v>
      </c>
      <c r="F57" s="7">
        <v>16800</v>
      </c>
      <c r="G57" s="7">
        <v>17500</v>
      </c>
      <c r="H57" s="7">
        <v>13200</v>
      </c>
      <c r="I57" s="12">
        <v>3</v>
      </c>
      <c r="J57" s="8"/>
    </row>
    <row r="58" spans="2:10" x14ac:dyDescent="0.3">
      <c r="B58" s="101">
        <v>55</v>
      </c>
      <c r="C58" s="7">
        <v>18500</v>
      </c>
      <c r="D58" s="7">
        <v>8000</v>
      </c>
      <c r="E58" s="7">
        <v>23500</v>
      </c>
      <c r="F58" s="7">
        <v>18200</v>
      </c>
      <c r="G58" s="7">
        <v>16099.999999999998</v>
      </c>
      <c r="H58" s="7">
        <v>17400</v>
      </c>
      <c r="I58" s="12">
        <v>4</v>
      </c>
      <c r="J58" s="8"/>
    </row>
    <row r="59" spans="2:10" x14ac:dyDescent="0.3">
      <c r="B59" s="101">
        <v>56</v>
      </c>
      <c r="C59" s="7">
        <v>16000</v>
      </c>
      <c r="D59" s="7">
        <v>13000</v>
      </c>
      <c r="E59" s="7">
        <v>18500</v>
      </c>
      <c r="F59" s="7">
        <v>18200</v>
      </c>
      <c r="G59" s="7">
        <v>20300</v>
      </c>
      <c r="H59" s="7">
        <v>11100</v>
      </c>
      <c r="I59" s="12">
        <v>6</v>
      </c>
      <c r="J59" s="8"/>
    </row>
    <row r="60" spans="2:10" x14ac:dyDescent="0.3">
      <c r="B60" s="101">
        <v>57</v>
      </c>
      <c r="C60" s="7">
        <v>14000</v>
      </c>
      <c r="D60" s="7">
        <v>13000</v>
      </c>
      <c r="E60" s="7">
        <v>19500</v>
      </c>
      <c r="F60" s="7">
        <v>21700</v>
      </c>
      <c r="G60" s="7">
        <v>20300</v>
      </c>
      <c r="H60" s="7">
        <v>11700</v>
      </c>
      <c r="I60" s="12">
        <v>4</v>
      </c>
      <c r="J60" s="8"/>
    </row>
    <row r="61" spans="2:10" x14ac:dyDescent="0.3">
      <c r="B61" s="101">
        <v>58</v>
      </c>
      <c r="C61" s="7">
        <v>12500</v>
      </c>
      <c r="D61" s="7">
        <v>12500</v>
      </c>
      <c r="E61" s="7">
        <v>20000</v>
      </c>
      <c r="F61" s="7">
        <v>21700</v>
      </c>
      <c r="G61" s="7">
        <v>-20300</v>
      </c>
      <c r="H61" s="7">
        <v>14400</v>
      </c>
      <c r="I61" s="12">
        <v>8</v>
      </c>
      <c r="J61" s="8"/>
    </row>
    <row r="62" spans="2:10" x14ac:dyDescent="0.3">
      <c r="B62" s="101">
        <v>59</v>
      </c>
      <c r="C62" s="7">
        <v>13000</v>
      </c>
      <c r="D62" s="7">
        <v>13000</v>
      </c>
      <c r="E62" s="7">
        <v>23000</v>
      </c>
      <c r="F62" s="7">
        <v>20300</v>
      </c>
      <c r="G62" s="7">
        <v>14000</v>
      </c>
      <c r="H62" s="7">
        <v>10200</v>
      </c>
      <c r="I62" s="12">
        <v>6</v>
      </c>
      <c r="J62" s="8"/>
    </row>
    <row r="63" spans="2:10" x14ac:dyDescent="0.3">
      <c r="B63" s="101">
        <v>60</v>
      </c>
      <c r="C63" s="7">
        <v>19500</v>
      </c>
      <c r="D63" s="7">
        <v>10000</v>
      </c>
      <c r="E63" s="7">
        <v>15500</v>
      </c>
      <c r="F63" s="7">
        <v>20300</v>
      </c>
      <c r="G63" s="7">
        <v>13300</v>
      </c>
      <c r="H63" s="7">
        <v>17000000</v>
      </c>
      <c r="I63" s="12">
        <v>4</v>
      </c>
      <c r="J63" s="8"/>
    </row>
    <row r="64" spans="2:10" x14ac:dyDescent="0.3">
      <c r="B64" s="101">
        <v>61</v>
      </c>
      <c r="C64" s="7">
        <v>19000</v>
      </c>
      <c r="D64" s="7">
        <v>8000</v>
      </c>
      <c r="E64" s="7">
        <v>23500</v>
      </c>
      <c r="F64" s="7">
        <v>22400</v>
      </c>
      <c r="G64" s="7">
        <v>14000</v>
      </c>
      <c r="H64" s="7">
        <v>12300</v>
      </c>
      <c r="I64" s="12">
        <v>5</v>
      </c>
      <c r="J64" s="8"/>
    </row>
    <row r="65" spans="2:10" x14ac:dyDescent="0.3">
      <c r="B65" s="101">
        <v>62</v>
      </c>
      <c r="C65" s="7">
        <v>14000</v>
      </c>
      <c r="D65" s="7">
        <v>10500</v>
      </c>
      <c r="E65" s="7">
        <v>20500</v>
      </c>
      <c r="F65" s="7">
        <v>18200</v>
      </c>
      <c r="G65" s="7">
        <v>15399.999999999998</v>
      </c>
      <c r="H65" s="7">
        <v>19500</v>
      </c>
      <c r="I65" s="12">
        <v>5</v>
      </c>
      <c r="J65" s="8"/>
    </row>
    <row r="66" spans="2:10" x14ac:dyDescent="0.3">
      <c r="B66" s="101">
        <v>63</v>
      </c>
      <c r="C66" s="7">
        <v>14500</v>
      </c>
      <c r="D66" s="7">
        <v>8500</v>
      </c>
      <c r="E66" s="7">
        <v>16000</v>
      </c>
      <c r="F66" s="7">
        <v>21000</v>
      </c>
      <c r="G66" s="7">
        <v>14699.999999999998</v>
      </c>
      <c r="H66" s="7">
        <v>12300</v>
      </c>
      <c r="I66" s="12">
        <v>3</v>
      </c>
      <c r="J66" s="8"/>
    </row>
    <row r="67" spans="2:10" x14ac:dyDescent="0.3">
      <c r="B67" s="101">
        <v>64</v>
      </c>
      <c r="C67" s="7">
        <v>10500</v>
      </c>
      <c r="D67" s="7">
        <v>13500</v>
      </c>
      <c r="E67" s="7">
        <v>16000</v>
      </c>
      <c r="F67" s="7">
        <v>20300</v>
      </c>
      <c r="G67" s="7">
        <v>14699.999999999998</v>
      </c>
      <c r="H67" s="7">
        <v>23100</v>
      </c>
      <c r="I67" s="12">
        <v>1</v>
      </c>
      <c r="J67" s="8"/>
    </row>
    <row r="68" spans="2:10" x14ac:dyDescent="0.3">
      <c r="B68" s="101">
        <v>65</v>
      </c>
      <c r="C68" s="7">
        <v>14000</v>
      </c>
      <c r="D68" s="7">
        <v>8000</v>
      </c>
      <c r="E68" s="7">
        <v>23500</v>
      </c>
      <c r="F68" s="7">
        <v>21700</v>
      </c>
      <c r="G68" s="7">
        <v>16800</v>
      </c>
      <c r="H68" s="7">
        <v>16500</v>
      </c>
      <c r="I68" s="12">
        <v>3</v>
      </c>
      <c r="J68" s="8"/>
    </row>
    <row r="69" spans="2:10" x14ac:dyDescent="0.3">
      <c r="B69" s="101">
        <v>66</v>
      </c>
      <c r="C69" s="7">
        <v>19500</v>
      </c>
      <c r="D69" s="7">
        <v>11500</v>
      </c>
      <c r="E69" s="7">
        <v>19000</v>
      </c>
      <c r="F69" s="7">
        <v>18200</v>
      </c>
      <c r="G69" s="7">
        <v>16099.999999999998</v>
      </c>
      <c r="H69" s="7">
        <v>23700</v>
      </c>
      <c r="I69" s="12">
        <v>3</v>
      </c>
      <c r="J69" s="8"/>
    </row>
    <row r="70" spans="2:10" x14ac:dyDescent="0.3">
      <c r="B70" s="101">
        <v>67</v>
      </c>
      <c r="C70" s="7">
        <v>16000</v>
      </c>
      <c r="D70" s="7">
        <v>12000</v>
      </c>
      <c r="E70" s="7">
        <v>24500</v>
      </c>
      <c r="F70" s="7">
        <v>16800</v>
      </c>
      <c r="G70" s="7">
        <v>21000</v>
      </c>
      <c r="H70" s="7">
        <v>15300</v>
      </c>
      <c r="I70" s="12">
        <v>3</v>
      </c>
      <c r="J70" s="8"/>
    </row>
    <row r="71" spans="2:10" x14ac:dyDescent="0.3">
      <c r="B71" s="101">
        <v>68</v>
      </c>
      <c r="C71" s="7">
        <v>13500</v>
      </c>
      <c r="D71" s="7">
        <v>10500</v>
      </c>
      <c r="E71" s="7">
        <v>16000</v>
      </c>
      <c r="F71" s="7">
        <v>19600</v>
      </c>
      <c r="G71" s="7">
        <v>20300</v>
      </c>
      <c r="H71" s="7">
        <v>19200</v>
      </c>
      <c r="I71" s="12">
        <v>3</v>
      </c>
      <c r="J71" s="8"/>
    </row>
    <row r="72" spans="2:10" x14ac:dyDescent="0.3">
      <c r="B72" s="101">
        <v>69</v>
      </c>
      <c r="C72" s="7">
        <v>19000</v>
      </c>
      <c r="D72" s="7">
        <v>12500</v>
      </c>
      <c r="E72" s="7">
        <v>21000</v>
      </c>
      <c r="F72" s="7">
        <v>22400</v>
      </c>
      <c r="G72" s="7">
        <v>14699.999999999998</v>
      </c>
      <c r="H72" s="7">
        <v>13500</v>
      </c>
      <c r="I72" s="12">
        <v>6</v>
      </c>
      <c r="J72" s="8"/>
    </row>
    <row r="73" spans="2:10" x14ac:dyDescent="0.3">
      <c r="B73" s="101">
        <v>70</v>
      </c>
      <c r="C73" s="7">
        <v>18500</v>
      </c>
      <c r="D73" s="7">
        <v>12000000</v>
      </c>
      <c r="E73" s="7">
        <v>21000</v>
      </c>
      <c r="F73" s="7">
        <v>20300</v>
      </c>
      <c r="G73" s="7">
        <v>20300</v>
      </c>
      <c r="H73" s="7">
        <v>23100</v>
      </c>
      <c r="I73" s="12">
        <v>3</v>
      </c>
      <c r="J73" s="8"/>
    </row>
    <row r="74" spans="2:10" x14ac:dyDescent="0.3">
      <c r="B74" s="101">
        <v>71</v>
      </c>
      <c r="C74" s="7">
        <v>14000</v>
      </c>
      <c r="D74" s="7">
        <v>12000</v>
      </c>
      <c r="E74" s="7">
        <v>17500</v>
      </c>
      <c r="F74" s="7">
        <v>17500</v>
      </c>
      <c r="G74" s="7">
        <v>15399.999999999998</v>
      </c>
      <c r="H74" s="7">
        <v>11100</v>
      </c>
      <c r="I74" s="12">
        <v>7</v>
      </c>
      <c r="J74" s="8"/>
    </row>
    <row r="75" spans="2:10" x14ac:dyDescent="0.3">
      <c r="B75" s="101">
        <v>72</v>
      </c>
      <c r="C75" s="7">
        <v>13500</v>
      </c>
      <c r="D75" s="7">
        <v>13000</v>
      </c>
      <c r="E75" s="7">
        <v>20500</v>
      </c>
      <c r="F75" s="7">
        <v>18200</v>
      </c>
      <c r="G75" s="7">
        <v>14699.999999999998</v>
      </c>
      <c r="H75" s="7">
        <v>19800</v>
      </c>
      <c r="I75" s="12">
        <v>4</v>
      </c>
      <c r="J75" s="8"/>
    </row>
    <row r="76" spans="2:10" x14ac:dyDescent="0.3">
      <c r="B76" s="101">
        <v>73</v>
      </c>
      <c r="C76" s="7">
        <v>12500</v>
      </c>
      <c r="D76" s="7">
        <v>9000</v>
      </c>
      <c r="E76" s="7">
        <v>23000</v>
      </c>
      <c r="F76" s="7">
        <v>23100</v>
      </c>
      <c r="G76" s="7">
        <v>20300</v>
      </c>
      <c r="H76" s="7">
        <v>9900</v>
      </c>
      <c r="I76" s="12">
        <v>3</v>
      </c>
      <c r="J76" s="8"/>
    </row>
    <row r="77" spans="2:10" x14ac:dyDescent="0.3">
      <c r="B77" s="101">
        <v>74</v>
      </c>
      <c r="C77" s="7">
        <v>12500</v>
      </c>
      <c r="D77" s="7">
        <v>9500</v>
      </c>
      <c r="E77" s="7">
        <v>20000</v>
      </c>
      <c r="F77" s="7">
        <v>16800</v>
      </c>
      <c r="G77" s="7">
        <v>13300</v>
      </c>
      <c r="H77" s="7">
        <v>19800</v>
      </c>
      <c r="I77" s="12">
        <v>4</v>
      </c>
      <c r="J77" s="8"/>
    </row>
    <row r="78" spans="2:10" x14ac:dyDescent="0.3">
      <c r="B78" s="101">
        <v>75</v>
      </c>
      <c r="C78" s="7">
        <v>18500</v>
      </c>
      <c r="D78" s="7">
        <v>7500</v>
      </c>
      <c r="E78" s="7">
        <v>21500</v>
      </c>
      <c r="F78" s="7">
        <v>17500</v>
      </c>
      <c r="G78" s="7">
        <v>18900</v>
      </c>
      <c r="H78" s="7">
        <v>10200</v>
      </c>
      <c r="I78" s="12">
        <v>6</v>
      </c>
      <c r="J78" s="8"/>
    </row>
    <row r="79" spans="2:10" x14ac:dyDescent="0.3">
      <c r="B79" s="101">
        <v>76</v>
      </c>
      <c r="C79" s="7">
        <v>17000</v>
      </c>
      <c r="D79" s="7">
        <v>8500</v>
      </c>
      <c r="E79" s="7">
        <v>20000</v>
      </c>
      <c r="F79" s="7">
        <v>18900</v>
      </c>
      <c r="G79" s="7">
        <v>16099.999999999998</v>
      </c>
      <c r="H79" s="7">
        <v>12900</v>
      </c>
      <c r="I79" s="12">
        <v>3</v>
      </c>
      <c r="J79" s="8"/>
    </row>
    <row r="80" spans="2:10" x14ac:dyDescent="0.3">
      <c r="B80" s="101">
        <v>77</v>
      </c>
      <c r="C80" s="7">
        <v>16500</v>
      </c>
      <c r="D80" s="7">
        <v>13500</v>
      </c>
      <c r="E80" s="7">
        <v>21500</v>
      </c>
      <c r="F80" s="7">
        <v>18900</v>
      </c>
      <c r="G80" s="7">
        <v>15399.999999999998</v>
      </c>
      <c r="H80" s="7">
        <v>14400</v>
      </c>
      <c r="I80" s="12">
        <v>2</v>
      </c>
      <c r="J80" s="8"/>
    </row>
    <row r="81" spans="2:10" x14ac:dyDescent="0.3">
      <c r="B81" s="101">
        <v>78</v>
      </c>
      <c r="C81" s="7">
        <v>19500</v>
      </c>
      <c r="D81" s="7">
        <v>12000</v>
      </c>
      <c r="E81" s="7">
        <v>18500</v>
      </c>
      <c r="F81" s="7">
        <v>22400</v>
      </c>
      <c r="G81" s="7">
        <v>14699.999999999998</v>
      </c>
      <c r="H81" s="7">
        <v>23700</v>
      </c>
      <c r="I81" s="12">
        <v>5</v>
      </c>
      <c r="J81" s="8"/>
    </row>
    <row r="82" spans="2:10" x14ac:dyDescent="0.3">
      <c r="B82" s="101">
        <v>79</v>
      </c>
      <c r="C82" s="7">
        <v>18000</v>
      </c>
      <c r="D82" s="7">
        <v>12000</v>
      </c>
      <c r="E82" s="7">
        <v>22000</v>
      </c>
      <c r="F82" s="7">
        <v>22400</v>
      </c>
      <c r="G82" s="7">
        <v>16099.999999999998</v>
      </c>
      <c r="H82" s="7">
        <v>14400</v>
      </c>
      <c r="I82" s="12">
        <v>5</v>
      </c>
      <c r="J82" s="8"/>
    </row>
    <row r="83" spans="2:10" x14ac:dyDescent="0.3">
      <c r="B83" s="101">
        <v>80</v>
      </c>
      <c r="C83" s="7">
        <v>18000</v>
      </c>
      <c r="D83" s="7">
        <v>13500</v>
      </c>
      <c r="E83" s="7">
        <v>18500</v>
      </c>
      <c r="F83" s="7">
        <v>17500</v>
      </c>
      <c r="G83" s="7">
        <v>12600</v>
      </c>
      <c r="H83" s="7">
        <v>10800</v>
      </c>
      <c r="I83" s="12">
        <v>2</v>
      </c>
      <c r="J83" s="8"/>
    </row>
    <row r="84" spans="2:10" x14ac:dyDescent="0.3">
      <c r="B84" s="101">
        <v>81</v>
      </c>
      <c r="C84" s="7">
        <v>18500</v>
      </c>
      <c r="D84" s="7">
        <v>7500</v>
      </c>
      <c r="E84" s="7">
        <v>18000</v>
      </c>
      <c r="F84" s="7">
        <v>21700</v>
      </c>
      <c r="G84" s="7">
        <v>18900</v>
      </c>
      <c r="H84" s="7">
        <v>15000</v>
      </c>
      <c r="I84" s="12">
        <v>6</v>
      </c>
      <c r="J84" s="8"/>
    </row>
    <row r="85" spans="2:10" x14ac:dyDescent="0.3">
      <c r="B85" s="101">
        <v>82</v>
      </c>
      <c r="C85" s="7">
        <v>11500</v>
      </c>
      <c r="D85" s="7">
        <v>13000</v>
      </c>
      <c r="E85" s="7">
        <v>22500</v>
      </c>
      <c r="F85" s="7">
        <v>18200</v>
      </c>
      <c r="G85" s="7">
        <v>21000</v>
      </c>
      <c r="H85" s="7">
        <v>19200</v>
      </c>
      <c r="I85" s="12">
        <v>3</v>
      </c>
      <c r="J85" s="8"/>
    </row>
    <row r="86" spans="2:10" x14ac:dyDescent="0.3">
      <c r="B86" s="101">
        <v>83</v>
      </c>
      <c r="C86" s="7">
        <v>12000</v>
      </c>
      <c r="D86" s="7">
        <v>11500</v>
      </c>
      <c r="E86" s="7">
        <v>18500</v>
      </c>
      <c r="F86" s="7">
        <v>19600</v>
      </c>
      <c r="G86" s="7">
        <v>12600</v>
      </c>
      <c r="H86" s="7">
        <v>15900</v>
      </c>
      <c r="I86" s="12">
        <v>2</v>
      </c>
      <c r="J86" s="8"/>
    </row>
    <row r="87" spans="2:10" x14ac:dyDescent="0.3">
      <c r="B87" s="101">
        <v>84</v>
      </c>
      <c r="C87" s="7">
        <v>20000</v>
      </c>
      <c r="D87" s="7">
        <v>12500</v>
      </c>
      <c r="E87" s="7">
        <v>22000</v>
      </c>
      <c r="F87" s="7">
        <v>20300</v>
      </c>
      <c r="G87" s="7">
        <v>15399.999999999998</v>
      </c>
      <c r="H87" s="7">
        <v>22800</v>
      </c>
      <c r="I87" s="12">
        <v>2</v>
      </c>
      <c r="J87" s="8"/>
    </row>
    <row r="88" spans="2:10" x14ac:dyDescent="0.3">
      <c r="B88" s="101">
        <v>85</v>
      </c>
      <c r="C88" s="7">
        <v>14500</v>
      </c>
      <c r="D88" s="7">
        <v>9000</v>
      </c>
      <c r="E88" s="7">
        <v>19500</v>
      </c>
      <c r="F88" s="7">
        <v>20300</v>
      </c>
      <c r="G88" s="7">
        <v>14000</v>
      </c>
      <c r="H88" s="7">
        <v>11700</v>
      </c>
      <c r="I88" s="12">
        <v>3</v>
      </c>
      <c r="J88" s="8"/>
    </row>
    <row r="89" spans="2:10" x14ac:dyDescent="0.3">
      <c r="B89" s="101">
        <v>86</v>
      </c>
      <c r="C89" s="7">
        <v>15000</v>
      </c>
      <c r="D89" s="7">
        <v>9000</v>
      </c>
      <c r="E89" s="7">
        <v>17000</v>
      </c>
      <c r="F89" s="7">
        <v>21000</v>
      </c>
      <c r="G89" s="7">
        <v>17500</v>
      </c>
      <c r="H89" s="7">
        <v>14400</v>
      </c>
      <c r="I89" s="12">
        <v>2</v>
      </c>
      <c r="J89" s="8"/>
    </row>
    <row r="90" spans="2:10" x14ac:dyDescent="0.3">
      <c r="B90" s="101">
        <v>87</v>
      </c>
      <c r="C90" s="7">
        <v>17000</v>
      </c>
      <c r="D90" s="7">
        <v>8000</v>
      </c>
      <c r="E90" s="7">
        <v>17500</v>
      </c>
      <c r="F90" s="7">
        <v>23100</v>
      </c>
      <c r="G90" s="7">
        <v>14000</v>
      </c>
      <c r="H90" s="7">
        <v>17100</v>
      </c>
      <c r="I90" s="12">
        <v>6</v>
      </c>
      <c r="J90" s="8"/>
    </row>
    <row r="91" spans="2:10" x14ac:dyDescent="0.3">
      <c r="B91" s="101">
        <v>88</v>
      </c>
      <c r="C91" s="7">
        <v>13500</v>
      </c>
      <c r="D91" s="7">
        <v>13500</v>
      </c>
      <c r="E91" s="7">
        <v>19000</v>
      </c>
      <c r="F91" s="7">
        <v>19600</v>
      </c>
      <c r="G91" s="7">
        <v>13300</v>
      </c>
      <c r="H91" s="7">
        <v>16200</v>
      </c>
      <c r="I91" s="12">
        <v>4</v>
      </c>
      <c r="J91" s="8"/>
    </row>
    <row r="92" spans="2:10" x14ac:dyDescent="0.3">
      <c r="B92" s="101">
        <v>89</v>
      </c>
      <c r="C92" s="7">
        <v>16500</v>
      </c>
      <c r="D92" s="7">
        <v>11000</v>
      </c>
      <c r="E92" s="7">
        <v>21500</v>
      </c>
      <c r="F92" s="7">
        <v>21700</v>
      </c>
      <c r="G92" s="7">
        <v>17500</v>
      </c>
      <c r="H92" s="7">
        <v>18300</v>
      </c>
      <c r="I92" s="12">
        <v>5</v>
      </c>
      <c r="J92" s="8"/>
    </row>
    <row r="93" spans="2:10" x14ac:dyDescent="0.3">
      <c r="B93" s="101">
        <v>90</v>
      </c>
      <c r="C93" s="7">
        <v>17500</v>
      </c>
      <c r="D93" s="7">
        <v>9500</v>
      </c>
      <c r="E93" s="7">
        <v>19500</v>
      </c>
      <c r="F93" s="7">
        <v>21700</v>
      </c>
      <c r="G93" s="7">
        <v>13300</v>
      </c>
      <c r="H93" s="7">
        <v>18900</v>
      </c>
      <c r="I93" s="12">
        <v>5</v>
      </c>
      <c r="J93" s="8"/>
    </row>
    <row r="94" spans="2:10" x14ac:dyDescent="0.3">
      <c r="B94" s="101">
        <v>91</v>
      </c>
      <c r="C94" s="7">
        <v>14000</v>
      </c>
      <c r="D94" s="7">
        <v>9500</v>
      </c>
      <c r="E94" s="7">
        <v>19000</v>
      </c>
      <c r="F94" s="7">
        <v>21700</v>
      </c>
      <c r="G94" s="7">
        <v>16099.999999999998</v>
      </c>
      <c r="H94" s="7">
        <v>12900</v>
      </c>
      <c r="I94" s="12">
        <v>1</v>
      </c>
      <c r="J94" s="8"/>
    </row>
    <row r="95" spans="2:10" x14ac:dyDescent="0.3">
      <c r="B95" s="101">
        <v>92</v>
      </c>
      <c r="C95" s="7">
        <v>12000</v>
      </c>
      <c r="D95" s="7">
        <v>12000</v>
      </c>
      <c r="E95" s="7">
        <v>18500</v>
      </c>
      <c r="F95" s="7">
        <v>23800</v>
      </c>
      <c r="G95" s="7">
        <v>21000</v>
      </c>
      <c r="H95" s="7">
        <v>20400</v>
      </c>
      <c r="I95" s="12">
        <v>3</v>
      </c>
      <c r="J95" s="8"/>
    </row>
    <row r="96" spans="2:10" x14ac:dyDescent="0.3">
      <c r="B96" s="101">
        <v>93</v>
      </c>
      <c r="C96" s="7">
        <v>12000</v>
      </c>
      <c r="D96" s="7">
        <v>7500</v>
      </c>
      <c r="E96" s="7">
        <v>17000</v>
      </c>
      <c r="F96" s="7">
        <v>18200</v>
      </c>
      <c r="G96" s="7">
        <v>15399.999999999998</v>
      </c>
      <c r="H96" s="7">
        <v>13800</v>
      </c>
      <c r="I96" s="12">
        <v>3</v>
      </c>
      <c r="J96" s="8"/>
    </row>
    <row r="97" spans="2:10" x14ac:dyDescent="0.3">
      <c r="B97" s="101">
        <v>94</v>
      </c>
      <c r="C97" s="7">
        <v>17000</v>
      </c>
      <c r="D97" s="7">
        <v>13000</v>
      </c>
      <c r="E97" s="7">
        <v>20500</v>
      </c>
      <c r="F97" s="7">
        <v>18900</v>
      </c>
      <c r="G97" s="7">
        <v>17500</v>
      </c>
      <c r="H97" s="7">
        <v>12900</v>
      </c>
      <c r="I97" s="12">
        <v>4</v>
      </c>
      <c r="J97" s="8"/>
    </row>
    <row r="98" spans="2:10" x14ac:dyDescent="0.3">
      <c r="B98" s="101">
        <v>95</v>
      </c>
      <c r="C98" s="7">
        <v>19000</v>
      </c>
      <c r="D98" s="7">
        <v>7000</v>
      </c>
      <c r="E98" s="7">
        <v>25000</v>
      </c>
      <c r="F98" s="7">
        <v>23100</v>
      </c>
      <c r="G98" s="7">
        <v>16800</v>
      </c>
      <c r="H98" s="7">
        <v>15900</v>
      </c>
      <c r="I98" s="12">
        <v>3</v>
      </c>
      <c r="J98" s="8"/>
    </row>
    <row r="99" spans="2:10" x14ac:dyDescent="0.3">
      <c r="B99" s="101">
        <v>96</v>
      </c>
      <c r="C99" s="7">
        <v>19000</v>
      </c>
      <c r="D99" s="7">
        <v>13000</v>
      </c>
      <c r="E99" s="7">
        <v>21500</v>
      </c>
      <c r="F99" s="7">
        <v>18900</v>
      </c>
      <c r="G99" s="7">
        <v>15399.999999999998</v>
      </c>
      <c r="H99" s="7">
        <v>18000</v>
      </c>
      <c r="I99" s="12">
        <v>4</v>
      </c>
      <c r="J99" s="8"/>
    </row>
    <row r="100" spans="2:10" x14ac:dyDescent="0.3">
      <c r="B100" s="101">
        <v>97</v>
      </c>
      <c r="C100" s="7">
        <v>16500</v>
      </c>
      <c r="D100" s="7">
        <v>10000</v>
      </c>
      <c r="E100" s="7">
        <v>16000</v>
      </c>
      <c r="F100" s="7">
        <v>22400</v>
      </c>
      <c r="G100" s="7">
        <v>21000</v>
      </c>
      <c r="H100" s="7">
        <v>22500</v>
      </c>
      <c r="I100" s="12">
        <v>4</v>
      </c>
      <c r="J100" s="8"/>
    </row>
    <row r="101" spans="2:10" x14ac:dyDescent="0.3">
      <c r="B101" s="101">
        <v>98</v>
      </c>
      <c r="C101" s="7">
        <v>16000</v>
      </c>
      <c r="D101" s="7">
        <v>12000</v>
      </c>
      <c r="E101" s="7">
        <v>23500</v>
      </c>
      <c r="F101" s="7">
        <v>20300</v>
      </c>
      <c r="G101" s="7">
        <v>18900</v>
      </c>
      <c r="H101" s="7">
        <v>23100</v>
      </c>
      <c r="I101" s="12">
        <v>1</v>
      </c>
      <c r="J101" s="8"/>
    </row>
    <row r="102" spans="2:10" x14ac:dyDescent="0.3">
      <c r="B102" s="101">
        <v>99</v>
      </c>
      <c r="C102" s="7">
        <v>10000</v>
      </c>
      <c r="D102" s="7">
        <v>9500</v>
      </c>
      <c r="E102" s="7">
        <v>15500</v>
      </c>
      <c r="F102" s="7">
        <v>19600</v>
      </c>
      <c r="G102" s="7">
        <v>21000</v>
      </c>
      <c r="H102" s="7">
        <v>21900</v>
      </c>
      <c r="I102" s="12">
        <v>4</v>
      </c>
      <c r="J102" s="8"/>
    </row>
    <row r="103" spans="2:10" x14ac:dyDescent="0.3">
      <c r="B103" s="101">
        <v>100</v>
      </c>
      <c r="C103" s="7">
        <v>18000</v>
      </c>
      <c r="D103" s="7">
        <v>12000</v>
      </c>
      <c r="E103" s="7">
        <v>21500</v>
      </c>
      <c r="F103" s="7">
        <v>19600</v>
      </c>
      <c r="G103" s="7">
        <v>13300</v>
      </c>
      <c r="H103" s="7">
        <v>11100</v>
      </c>
      <c r="I103" s="12">
        <v>1</v>
      </c>
      <c r="J103" s="8"/>
    </row>
    <row r="104" spans="2:10" x14ac:dyDescent="0.3">
      <c r="B104" s="101">
        <v>101</v>
      </c>
      <c r="C104" s="7">
        <v>18500</v>
      </c>
      <c r="D104" s="7">
        <v>7500</v>
      </c>
      <c r="E104" s="7">
        <v>18500</v>
      </c>
      <c r="F104" s="7">
        <v>19600</v>
      </c>
      <c r="G104" s="7">
        <v>20300</v>
      </c>
      <c r="H104" s="7">
        <v>20700</v>
      </c>
      <c r="I104" s="12">
        <v>3</v>
      </c>
      <c r="J104" s="8"/>
    </row>
    <row r="105" spans="2:10" x14ac:dyDescent="0.3">
      <c r="B105" s="101">
        <v>102</v>
      </c>
      <c r="C105" s="7">
        <v>11000</v>
      </c>
      <c r="D105" s="7">
        <v>12500</v>
      </c>
      <c r="E105" s="7">
        <v>22500</v>
      </c>
      <c r="F105" s="7">
        <v>18200</v>
      </c>
      <c r="G105" s="7">
        <v>14000</v>
      </c>
      <c r="H105" s="7">
        <v>19500</v>
      </c>
      <c r="I105" s="12">
        <v>5</v>
      </c>
      <c r="J105" s="8"/>
    </row>
    <row r="106" spans="2:10" x14ac:dyDescent="0.3">
      <c r="B106" s="101">
        <v>103</v>
      </c>
      <c r="C106" s="7">
        <v>14000</v>
      </c>
      <c r="D106" s="7">
        <v>10000</v>
      </c>
      <c r="E106" s="7">
        <v>17000</v>
      </c>
      <c r="F106" s="7">
        <v>17500</v>
      </c>
      <c r="G106" s="7">
        <v>17500</v>
      </c>
      <c r="H106" s="7">
        <v>19800</v>
      </c>
      <c r="I106" s="12">
        <v>3</v>
      </c>
      <c r="J106" s="8"/>
    </row>
    <row r="107" spans="2:10" x14ac:dyDescent="0.3">
      <c r="B107" s="101">
        <v>104</v>
      </c>
      <c r="C107" s="7">
        <v>11000</v>
      </c>
      <c r="D107" s="7">
        <v>9500</v>
      </c>
      <c r="E107" s="7">
        <v>16000</v>
      </c>
      <c r="F107" s="7">
        <v>20300</v>
      </c>
      <c r="G107" s="7">
        <v>19600</v>
      </c>
      <c r="H107" s="7">
        <v>21300</v>
      </c>
      <c r="I107" s="12">
        <v>2</v>
      </c>
      <c r="J107" s="8"/>
    </row>
    <row r="108" spans="2:10" x14ac:dyDescent="0.3">
      <c r="B108" s="101">
        <v>105</v>
      </c>
      <c r="C108" s="7">
        <v>15500</v>
      </c>
      <c r="D108" s="7">
        <v>10500</v>
      </c>
      <c r="E108" s="7">
        <v>23500</v>
      </c>
      <c r="F108" s="7">
        <v>16800</v>
      </c>
      <c r="G108" s="7">
        <v>15399.999999999998</v>
      </c>
      <c r="H108" s="7">
        <v>15300</v>
      </c>
      <c r="I108" s="12">
        <v>2</v>
      </c>
      <c r="J108" s="8"/>
    </row>
    <row r="109" spans="2:10" x14ac:dyDescent="0.3">
      <c r="B109" s="101">
        <v>106</v>
      </c>
      <c r="C109" s="7">
        <v>12500</v>
      </c>
      <c r="D109" s="7">
        <v>11500</v>
      </c>
      <c r="E109" s="7">
        <v>24000</v>
      </c>
      <c r="F109" s="7">
        <v>22400</v>
      </c>
      <c r="G109" s="7">
        <v>21000</v>
      </c>
      <c r="H109" s="7">
        <v>21600</v>
      </c>
      <c r="I109" s="12">
        <v>8</v>
      </c>
      <c r="J109" s="8"/>
    </row>
    <row r="110" spans="2:10" x14ac:dyDescent="0.3">
      <c r="B110" s="101">
        <v>107</v>
      </c>
      <c r="C110" s="7">
        <v>13000</v>
      </c>
      <c r="D110" s="7">
        <v>8000</v>
      </c>
      <c r="E110" s="7">
        <v>16000</v>
      </c>
      <c r="F110" s="7">
        <v>21700</v>
      </c>
      <c r="G110" s="7">
        <v>14000</v>
      </c>
      <c r="H110" s="7">
        <v>18300</v>
      </c>
      <c r="I110" s="12">
        <v>4</v>
      </c>
      <c r="J110" s="8"/>
    </row>
    <row r="111" spans="2:10" x14ac:dyDescent="0.3">
      <c r="B111" s="101">
        <v>108</v>
      </c>
      <c r="C111" s="7">
        <v>19500</v>
      </c>
      <c r="D111" s="7">
        <v>7000</v>
      </c>
      <c r="E111" s="7">
        <v>23500</v>
      </c>
      <c r="F111" s="7">
        <v>19600</v>
      </c>
      <c r="G111" s="7">
        <v>14000</v>
      </c>
      <c r="H111" s="7">
        <v>12000</v>
      </c>
      <c r="I111" s="12">
        <v>7</v>
      </c>
      <c r="J111" s="8"/>
    </row>
    <row r="112" spans="2:10" x14ac:dyDescent="0.3">
      <c r="B112" s="101">
        <v>109</v>
      </c>
      <c r="C112" s="7">
        <v>19000</v>
      </c>
      <c r="D112" s="7">
        <v>11000</v>
      </c>
      <c r="E112" s="7">
        <v>22500</v>
      </c>
      <c r="F112" s="7">
        <v>21700</v>
      </c>
      <c r="G112" s="7">
        <v>18200</v>
      </c>
      <c r="H112" s="7">
        <v>16500</v>
      </c>
      <c r="I112" s="12">
        <v>7</v>
      </c>
      <c r="J112" s="8"/>
    </row>
    <row r="113" spans="2:10" x14ac:dyDescent="0.3">
      <c r="B113" s="101">
        <v>110</v>
      </c>
      <c r="C113" s="7">
        <v>13500</v>
      </c>
      <c r="D113" s="7">
        <v>13500</v>
      </c>
      <c r="E113" s="7">
        <v>-22500</v>
      </c>
      <c r="F113" s="7">
        <v>25000</v>
      </c>
      <c r="G113" s="7">
        <v>22000</v>
      </c>
      <c r="H113" s="7">
        <v>20000</v>
      </c>
      <c r="I113" s="12">
        <v>6</v>
      </c>
      <c r="J113" s="8"/>
    </row>
    <row r="114" spans="2:10" x14ac:dyDescent="0.3">
      <c r="B114" s="101">
        <v>111</v>
      </c>
      <c r="C114" s="7">
        <v>11500</v>
      </c>
      <c r="D114" s="7">
        <v>10000</v>
      </c>
      <c r="E114" s="7">
        <v>22500</v>
      </c>
      <c r="F114" s="7">
        <v>21700</v>
      </c>
      <c r="G114" s="7">
        <v>13300</v>
      </c>
      <c r="H114" s="7">
        <v>17100</v>
      </c>
      <c r="I114" s="12">
        <v>2</v>
      </c>
      <c r="J114" s="8"/>
    </row>
    <row r="115" spans="2:10" x14ac:dyDescent="0.3">
      <c r="B115" s="101">
        <v>112</v>
      </c>
      <c r="C115" s="7">
        <v>12500</v>
      </c>
      <c r="D115" s="7">
        <v>10500</v>
      </c>
      <c r="E115" s="7">
        <v>20000</v>
      </c>
      <c r="F115" s="7">
        <v>18900</v>
      </c>
      <c r="G115" s="7">
        <v>16800</v>
      </c>
      <c r="H115" s="7">
        <v>12000</v>
      </c>
      <c r="I115" s="12">
        <v>2</v>
      </c>
      <c r="J115" s="8"/>
    </row>
    <row r="116" spans="2:10" x14ac:dyDescent="0.3">
      <c r="B116" s="101">
        <v>113</v>
      </c>
      <c r="C116" s="7">
        <v>15000</v>
      </c>
      <c r="D116" s="7">
        <v>8500</v>
      </c>
      <c r="E116" s="7">
        <v>17500</v>
      </c>
      <c r="F116" s="7">
        <v>17500</v>
      </c>
      <c r="G116" s="7">
        <v>16099.999999999998</v>
      </c>
      <c r="H116" s="7">
        <v>22500</v>
      </c>
      <c r="I116" s="12">
        <v>2</v>
      </c>
      <c r="J116" s="8"/>
    </row>
    <row r="117" spans="2:10" x14ac:dyDescent="0.3">
      <c r="B117" s="101">
        <v>114</v>
      </c>
      <c r="C117" s="7">
        <v>13500</v>
      </c>
      <c r="D117" s="7">
        <v>8500</v>
      </c>
      <c r="E117" s="7">
        <v>16000</v>
      </c>
      <c r="F117" s="7">
        <v>19600</v>
      </c>
      <c r="G117" s="7">
        <v>14699.999999999998</v>
      </c>
      <c r="H117" s="7">
        <v>21900</v>
      </c>
      <c r="I117" s="12">
        <v>2</v>
      </c>
      <c r="J117" s="8"/>
    </row>
    <row r="118" spans="2:10" x14ac:dyDescent="0.3">
      <c r="B118" s="101">
        <v>115</v>
      </c>
      <c r="C118" s="7">
        <v>16000</v>
      </c>
      <c r="D118" s="7">
        <v>10500</v>
      </c>
      <c r="E118" s="7">
        <v>16000</v>
      </c>
      <c r="F118" s="7">
        <v>21000</v>
      </c>
      <c r="G118" s="7">
        <v>18200</v>
      </c>
      <c r="H118" s="7">
        <v>21600</v>
      </c>
      <c r="I118" s="12">
        <v>4</v>
      </c>
      <c r="J118" s="8"/>
    </row>
    <row r="119" spans="2:10" x14ac:dyDescent="0.3">
      <c r="B119" s="101">
        <v>116</v>
      </c>
      <c r="C119" s="7">
        <v>19500</v>
      </c>
      <c r="D119" s="7">
        <v>8000</v>
      </c>
      <c r="E119" s="7">
        <v>16500</v>
      </c>
      <c r="F119" s="7">
        <v>22400</v>
      </c>
      <c r="G119" s="7">
        <v>14699.999999999998</v>
      </c>
      <c r="H119" s="7">
        <v>15600</v>
      </c>
      <c r="I119" s="12">
        <v>4</v>
      </c>
      <c r="J119" s="8"/>
    </row>
    <row r="120" spans="2:10" x14ac:dyDescent="0.3">
      <c r="B120" s="101">
        <v>117</v>
      </c>
      <c r="C120" s="7">
        <v>10000</v>
      </c>
      <c r="D120" s="7">
        <v>10500</v>
      </c>
      <c r="E120" s="7">
        <v>17000</v>
      </c>
      <c r="F120" s="7">
        <v>21700</v>
      </c>
      <c r="G120" s="7">
        <v>19600</v>
      </c>
      <c r="H120" s="7">
        <v>16800</v>
      </c>
      <c r="I120" s="12">
        <v>6</v>
      </c>
      <c r="J120" s="8"/>
    </row>
    <row r="121" spans="2:10" x14ac:dyDescent="0.3">
      <c r="B121" s="101">
        <v>118</v>
      </c>
      <c r="C121" s="7">
        <v>17500</v>
      </c>
      <c r="D121" s="7">
        <v>12500</v>
      </c>
      <c r="E121" s="7">
        <v>19000</v>
      </c>
      <c r="F121" s="7">
        <v>18200</v>
      </c>
      <c r="G121" s="7">
        <v>16800</v>
      </c>
      <c r="H121" s="7">
        <v>16200</v>
      </c>
      <c r="I121" s="12">
        <v>3</v>
      </c>
      <c r="J121" s="8"/>
    </row>
    <row r="122" spans="2:10" x14ac:dyDescent="0.3">
      <c r="B122" s="101">
        <v>119</v>
      </c>
      <c r="C122" s="7">
        <v>12000</v>
      </c>
      <c r="D122" s="7">
        <v>9500</v>
      </c>
      <c r="E122" s="7">
        <v>15500</v>
      </c>
      <c r="F122" s="7">
        <v>17500</v>
      </c>
      <c r="G122" s="7">
        <v>21000</v>
      </c>
      <c r="H122" s="7">
        <v>12300</v>
      </c>
      <c r="I122" s="12">
        <v>5</v>
      </c>
      <c r="J122" s="8"/>
    </row>
    <row r="123" spans="2:10" ht="13.5" thickBot="1" x14ac:dyDescent="0.35">
      <c r="B123" s="102">
        <v>120</v>
      </c>
      <c r="C123" s="10">
        <v>14500</v>
      </c>
      <c r="D123" s="10">
        <v>8500</v>
      </c>
      <c r="E123" s="10">
        <v>16000</v>
      </c>
      <c r="F123" s="10">
        <v>18900</v>
      </c>
      <c r="G123" s="10">
        <v>19600</v>
      </c>
      <c r="H123" s="10">
        <v>23100</v>
      </c>
      <c r="I123" s="13">
        <v>3</v>
      </c>
      <c r="J123"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DFFF1-28B0-4CC5-AB03-D1710F5ADBF4}">
  <dimension ref="B1:Y124"/>
  <sheetViews>
    <sheetView showGridLines="0" zoomScale="80" zoomScaleNormal="80" workbookViewId="0"/>
  </sheetViews>
  <sheetFormatPr defaultColWidth="8.7265625" defaultRowHeight="13" x14ac:dyDescent="0.3"/>
  <cols>
    <col min="1" max="1" width="0.54296875" style="1" customWidth="1"/>
    <col min="2" max="2" width="8.7265625" style="1"/>
    <col min="3" max="8" width="15.26953125" style="1" customWidth="1"/>
    <col min="9" max="9" width="14.1796875" style="1" customWidth="1"/>
    <col min="10" max="11" width="8.7265625" style="1"/>
    <col min="12" max="17" width="15.26953125" style="1" customWidth="1"/>
    <col min="18" max="18" width="14.1796875" style="1" customWidth="1"/>
    <col min="19" max="19" width="8.7265625" style="1"/>
    <col min="20" max="24" width="10.81640625" style="1" customWidth="1"/>
    <col min="25" max="16384" width="8.7265625" style="1"/>
  </cols>
  <sheetData>
    <row r="1" spans="2:25" x14ac:dyDescent="0.3">
      <c r="B1" s="14" t="s">
        <v>86</v>
      </c>
      <c r="K1" s="14" t="s">
        <v>95</v>
      </c>
      <c r="T1" s="14" t="s">
        <v>96</v>
      </c>
    </row>
    <row r="2" spans="2:25" ht="13.5" thickBot="1" x14ac:dyDescent="0.35">
      <c r="K2" s="20">
        <f>SUM(K4:K123)</f>
        <v>0</v>
      </c>
      <c r="L2" s="20">
        <f>SUM(L4:L123)</f>
        <v>1</v>
      </c>
      <c r="M2" s="20">
        <f t="shared" ref="M2:R2" si="0">SUM(M4:M123)</f>
        <v>1</v>
      </c>
      <c r="N2" s="20">
        <f t="shared" si="0"/>
        <v>1</v>
      </c>
      <c r="O2" s="20">
        <f t="shared" si="0"/>
        <v>1</v>
      </c>
      <c r="P2" s="20">
        <f t="shared" si="0"/>
        <v>1</v>
      </c>
      <c r="Q2" s="20">
        <f t="shared" si="0"/>
        <v>1</v>
      </c>
      <c r="R2" s="20">
        <f t="shared" si="0"/>
        <v>0</v>
      </c>
    </row>
    <row r="3" spans="2:25" ht="39.5" thickBot="1" x14ac:dyDescent="0.35">
      <c r="B3" s="2" t="s">
        <v>87</v>
      </c>
      <c r="C3" s="3" t="s">
        <v>88</v>
      </c>
      <c r="D3" s="3" t="s">
        <v>89</v>
      </c>
      <c r="E3" s="3" t="s">
        <v>90</v>
      </c>
      <c r="F3" s="3" t="s">
        <v>91</v>
      </c>
      <c r="G3" s="3" t="s">
        <v>92</v>
      </c>
      <c r="H3" s="3" t="s">
        <v>93</v>
      </c>
      <c r="I3" s="4" t="s">
        <v>94</v>
      </c>
      <c r="K3" s="2" t="s">
        <v>87</v>
      </c>
      <c r="L3" s="3" t="s">
        <v>88</v>
      </c>
      <c r="M3" s="3" t="s">
        <v>89</v>
      </c>
      <c r="N3" s="3" t="s">
        <v>90</v>
      </c>
      <c r="O3" s="3" t="s">
        <v>91</v>
      </c>
      <c r="P3" s="3" t="s">
        <v>92</v>
      </c>
      <c r="Q3" s="3" t="s">
        <v>93</v>
      </c>
      <c r="R3" s="4" t="s">
        <v>94</v>
      </c>
      <c r="T3" s="41" t="s">
        <v>97</v>
      </c>
    </row>
    <row r="4" spans="2:25" s="27" customFormat="1" x14ac:dyDescent="0.3">
      <c r="B4" s="103">
        <f>Data!B4</f>
        <v>1</v>
      </c>
      <c r="C4" s="22">
        <f>Data!C4</f>
        <v>18000</v>
      </c>
      <c r="D4" s="22">
        <f>Data!D4</f>
        <v>8500</v>
      </c>
      <c r="E4" s="22">
        <f>Data!E4</f>
        <v>19000</v>
      </c>
      <c r="F4" s="22">
        <f>Data!F4</f>
        <v>23100</v>
      </c>
      <c r="G4" s="22">
        <f>Data!G4</f>
        <v>13300</v>
      </c>
      <c r="H4" s="22">
        <f>Data!H4</f>
        <v>22800</v>
      </c>
      <c r="I4" s="23">
        <f>Data!I4</f>
        <v>6</v>
      </c>
      <c r="J4" s="24"/>
      <c r="K4" s="25"/>
      <c r="L4" s="26">
        <f>IF(OR(C4&lt;0,C4&gt;100000),1,0)</f>
        <v>0</v>
      </c>
      <c r="M4" s="26">
        <f t="shared" ref="M4:M67" si="1">IF(OR(D4&lt;0,D4&gt;100000),1,0)</f>
        <v>0</v>
      </c>
      <c r="N4" s="26">
        <f t="shared" ref="N4:N67" si="2">IF(OR(E4&lt;0,E4&gt;100000),1,0)</f>
        <v>0</v>
      </c>
      <c r="O4" s="26">
        <f t="shared" ref="O4:O67" si="3">IF(OR(F4&lt;0,F4&gt;100000),1,0)</f>
        <v>0</v>
      </c>
      <c r="P4" s="26">
        <f t="shared" ref="P4:P67" si="4">IF(OR(G4&lt;0,G4&gt;100000),1,0)</f>
        <v>0</v>
      </c>
      <c r="Q4" s="26">
        <f t="shared" ref="Q4:Q67" si="5">IF(OR(H4&lt;0,H4&gt;100000),1,0)</f>
        <v>0</v>
      </c>
      <c r="R4" s="23">
        <f t="shared" ref="R4:R67" si="6">IF(OR(I4&lt;0,I4&gt;100000),1,0)</f>
        <v>0</v>
      </c>
      <c r="T4" s="48" t="s">
        <v>98</v>
      </c>
      <c r="U4" s="46">
        <v>4</v>
      </c>
      <c r="W4" s="40"/>
      <c r="X4" s="40"/>
      <c r="Y4" s="40"/>
    </row>
    <row r="5" spans="2:25" ht="13.5" thickBot="1" x14ac:dyDescent="0.35">
      <c r="B5" s="101">
        <f>Data!B5</f>
        <v>2</v>
      </c>
      <c r="C5" s="7">
        <f>Data!C5</f>
        <v>13500</v>
      </c>
      <c r="D5" s="7">
        <f>Data!D5</f>
        <v>13000</v>
      </c>
      <c r="E5" s="7">
        <f>Data!E5</f>
        <v>20500</v>
      </c>
      <c r="F5" s="7">
        <f>Data!F5</f>
        <v>18200</v>
      </c>
      <c r="G5" s="7">
        <f>Data!G5</f>
        <v>17500</v>
      </c>
      <c r="H5" s="7">
        <f>Data!H5</f>
        <v>10800</v>
      </c>
      <c r="I5" s="12">
        <f>Data!I5</f>
        <v>2</v>
      </c>
      <c r="J5" s="8"/>
      <c r="K5" s="18">
        <f>IF(B5=B4+1,0,1)</f>
        <v>0</v>
      </c>
      <c r="L5" s="15">
        <f t="shared" ref="L5:L68" si="7">IF(OR(C5&lt;0,C5&gt;100000),1,0)</f>
        <v>0</v>
      </c>
      <c r="M5" s="15">
        <f t="shared" si="1"/>
        <v>0</v>
      </c>
      <c r="N5" s="15">
        <f t="shared" si="2"/>
        <v>0</v>
      </c>
      <c r="O5" s="15">
        <f t="shared" si="3"/>
        <v>0</v>
      </c>
      <c r="P5" s="15">
        <f t="shared" si="4"/>
        <v>0</v>
      </c>
      <c r="Q5" s="15">
        <f t="shared" si="5"/>
        <v>0</v>
      </c>
      <c r="R5" s="11">
        <f t="shared" si="6"/>
        <v>0</v>
      </c>
      <c r="T5" s="49" t="s">
        <v>99</v>
      </c>
      <c r="U5" s="47">
        <v>120</v>
      </c>
      <c r="W5" s="42"/>
    </row>
    <row r="6" spans="2:25" x14ac:dyDescent="0.3">
      <c r="B6" s="101">
        <f>Data!B6</f>
        <v>3</v>
      </c>
      <c r="C6" s="7">
        <f>Data!C6</f>
        <v>14000</v>
      </c>
      <c r="D6" s="7">
        <f>Data!D6</f>
        <v>13500</v>
      </c>
      <c r="E6" s="7">
        <f>Data!E6</f>
        <v>22500</v>
      </c>
      <c r="F6" s="7">
        <f>Data!F6</f>
        <v>17500</v>
      </c>
      <c r="G6" s="7">
        <f>Data!G6</f>
        <v>16099.999999999998</v>
      </c>
      <c r="H6" s="7">
        <f>Data!H6</f>
        <v>21300</v>
      </c>
      <c r="I6" s="12">
        <f>Data!I6</f>
        <v>1</v>
      </c>
      <c r="J6" s="8"/>
      <c r="K6" s="18">
        <f t="shared" ref="K6:K69" si="8">IF(B6=B5+1,0,1)</f>
        <v>0</v>
      </c>
      <c r="L6" s="15">
        <f t="shared" si="7"/>
        <v>0</v>
      </c>
      <c r="M6" s="15">
        <f t="shared" si="1"/>
        <v>0</v>
      </c>
      <c r="N6" s="15">
        <f t="shared" si="2"/>
        <v>0</v>
      </c>
      <c r="O6" s="15">
        <f t="shared" si="3"/>
        <v>0</v>
      </c>
      <c r="P6" s="15">
        <f t="shared" si="4"/>
        <v>0</v>
      </c>
      <c r="Q6" s="15">
        <f t="shared" si="5"/>
        <v>0</v>
      </c>
      <c r="R6" s="11">
        <f t="shared" si="6"/>
        <v>0</v>
      </c>
      <c r="W6" s="27"/>
      <c r="X6" s="27"/>
      <c r="Y6" s="27"/>
    </row>
    <row r="7" spans="2:25" ht="13.5" thickBot="1" x14ac:dyDescent="0.35">
      <c r="B7" s="101">
        <f>Data!B7</f>
        <v>4</v>
      </c>
      <c r="C7" s="7">
        <f>Data!C7</f>
        <v>17500</v>
      </c>
      <c r="D7" s="7">
        <f>Data!D7</f>
        <v>7500</v>
      </c>
      <c r="E7" s="7">
        <f>Data!E7</f>
        <v>21500</v>
      </c>
      <c r="F7" s="7">
        <f>Data!F7</f>
        <v>21000</v>
      </c>
      <c r="G7" s="7">
        <f>Data!G7</f>
        <v>19600</v>
      </c>
      <c r="H7" s="7">
        <f>Data!H7</f>
        <v>21600</v>
      </c>
      <c r="I7" s="12">
        <f>Data!I7</f>
        <v>7</v>
      </c>
      <c r="J7" s="8"/>
      <c r="K7" s="18">
        <f t="shared" si="8"/>
        <v>0</v>
      </c>
      <c r="L7" s="15">
        <f t="shared" si="7"/>
        <v>0</v>
      </c>
      <c r="M7" s="15">
        <f t="shared" si="1"/>
        <v>0</v>
      </c>
      <c r="N7" s="15">
        <f t="shared" si="2"/>
        <v>0</v>
      </c>
      <c r="O7" s="15">
        <f t="shared" si="3"/>
        <v>0</v>
      </c>
      <c r="P7" s="15">
        <f t="shared" si="4"/>
        <v>0</v>
      </c>
      <c r="Q7" s="15">
        <f t="shared" si="5"/>
        <v>0</v>
      </c>
      <c r="R7" s="11">
        <f t="shared" si="6"/>
        <v>0</v>
      </c>
      <c r="T7" s="40" t="s">
        <v>100</v>
      </c>
    </row>
    <row r="8" spans="2:25" ht="15" customHeight="1" thickBot="1" x14ac:dyDescent="0.35">
      <c r="B8" s="101">
        <f>Data!B8</f>
        <v>5</v>
      </c>
      <c r="C8" s="7">
        <f>Data!C8</f>
        <v>14500</v>
      </c>
      <c r="D8" s="7">
        <f>Data!D8</f>
        <v>13500</v>
      </c>
      <c r="E8" s="7">
        <f>Data!E8</f>
        <v>15000</v>
      </c>
      <c r="F8" s="7">
        <f>Data!F8</f>
        <v>19600</v>
      </c>
      <c r="G8" s="7">
        <f>Data!G8</f>
        <v>16099.999999999998</v>
      </c>
      <c r="H8" s="7">
        <f>Data!H8</f>
        <v>23400</v>
      </c>
      <c r="I8" s="12">
        <f>Data!I8</f>
        <v>9</v>
      </c>
      <c r="J8" s="8"/>
      <c r="K8" s="18">
        <f t="shared" si="8"/>
        <v>0</v>
      </c>
      <c r="L8" s="15">
        <f t="shared" si="7"/>
        <v>0</v>
      </c>
      <c r="M8" s="15">
        <f t="shared" si="1"/>
        <v>0</v>
      </c>
      <c r="N8" s="15">
        <f t="shared" si="2"/>
        <v>0</v>
      </c>
      <c r="O8" s="15">
        <f t="shared" si="3"/>
        <v>0</v>
      </c>
      <c r="P8" s="15">
        <f t="shared" si="4"/>
        <v>0</v>
      </c>
      <c r="Q8" s="15">
        <f t="shared" si="5"/>
        <v>0</v>
      </c>
      <c r="R8" s="11">
        <f t="shared" si="6"/>
        <v>0</v>
      </c>
      <c r="U8" s="110" t="s">
        <v>101</v>
      </c>
      <c r="V8" s="111"/>
      <c r="W8" s="110" t="s">
        <v>102</v>
      </c>
      <c r="X8" s="111"/>
    </row>
    <row r="9" spans="2:25" ht="26.5" thickBot="1" x14ac:dyDescent="0.35">
      <c r="B9" s="103">
        <f>Data!B9</f>
        <v>6</v>
      </c>
      <c r="C9" s="22">
        <f>Data!C9</f>
        <v>10000</v>
      </c>
      <c r="D9" s="22">
        <f>Data!D9</f>
        <v>13500</v>
      </c>
      <c r="E9" s="22">
        <f>Data!E9</f>
        <v>23000</v>
      </c>
      <c r="F9" s="22">
        <f>Data!F9</f>
        <v>21000</v>
      </c>
      <c r="G9" s="22">
        <f>Data!G9</f>
        <v>18900</v>
      </c>
      <c r="H9" s="22">
        <f>Data!H9</f>
        <v>18600</v>
      </c>
      <c r="I9" s="84">
        <f>Data!I9</f>
        <v>2</v>
      </c>
      <c r="J9" s="8"/>
      <c r="K9" s="104">
        <f t="shared" si="8"/>
        <v>0</v>
      </c>
      <c r="L9" s="26">
        <f t="shared" si="7"/>
        <v>0</v>
      </c>
      <c r="M9" s="26">
        <f t="shared" si="1"/>
        <v>0</v>
      </c>
      <c r="N9" s="26">
        <f t="shared" si="2"/>
        <v>0</v>
      </c>
      <c r="O9" s="26">
        <f t="shared" si="3"/>
        <v>0</v>
      </c>
      <c r="P9" s="26">
        <f t="shared" si="4"/>
        <v>0</v>
      </c>
      <c r="Q9" s="26">
        <f t="shared" si="5"/>
        <v>0</v>
      </c>
      <c r="R9" s="23">
        <f t="shared" si="6"/>
        <v>0</v>
      </c>
      <c r="T9" s="36" t="s">
        <v>103</v>
      </c>
      <c r="U9" s="37" t="s">
        <v>104</v>
      </c>
      <c r="V9" s="5" t="s">
        <v>105</v>
      </c>
      <c r="W9" s="37" t="s">
        <v>104</v>
      </c>
      <c r="X9" s="38" t="s">
        <v>105</v>
      </c>
      <c r="Y9" s="2" t="s">
        <v>106</v>
      </c>
    </row>
    <row r="10" spans="2:25" x14ac:dyDescent="0.3">
      <c r="B10" s="101">
        <f>Data!B10</f>
        <v>7</v>
      </c>
      <c r="C10" s="7">
        <f>Data!C10</f>
        <v>14000</v>
      </c>
      <c r="D10" s="7">
        <f>Data!D10</f>
        <v>12000</v>
      </c>
      <c r="E10" s="7">
        <f>Data!E10</f>
        <v>23500</v>
      </c>
      <c r="F10" s="7">
        <f>Data!F10</f>
        <v>20300</v>
      </c>
      <c r="G10" s="7">
        <f>Data!G10</f>
        <v>20300</v>
      </c>
      <c r="H10" s="7">
        <f>Data!H10</f>
        <v>14400</v>
      </c>
      <c r="I10" s="12">
        <f>Data!I10</f>
        <v>4</v>
      </c>
      <c r="J10" s="8"/>
      <c r="K10" s="18">
        <f t="shared" si="8"/>
        <v>0</v>
      </c>
      <c r="L10" s="15">
        <f t="shared" si="7"/>
        <v>0</v>
      </c>
      <c r="M10" s="15">
        <f t="shared" si="1"/>
        <v>0</v>
      </c>
      <c r="N10" s="15">
        <f t="shared" si="2"/>
        <v>0</v>
      </c>
      <c r="O10" s="15">
        <f t="shared" si="3"/>
        <v>0</v>
      </c>
      <c r="P10" s="15">
        <f t="shared" si="4"/>
        <v>0</v>
      </c>
      <c r="Q10" s="15">
        <f t="shared" si="5"/>
        <v>0</v>
      </c>
      <c r="R10" s="11">
        <f t="shared" si="6"/>
        <v>0</v>
      </c>
      <c r="T10" s="43">
        <v>0</v>
      </c>
      <c r="U10" s="34">
        <f>COUNTIFS($I$4:$I$123,"&lt;="&amp;T10)</f>
        <v>2</v>
      </c>
      <c r="V10" s="39">
        <f>U10</f>
        <v>2</v>
      </c>
      <c r="W10" s="34">
        <f t="shared" ref="W10:W21" si="9">_xlfn.POISSON.DIST(T10,$U$4,TRUE)*$U$5</f>
        <v>2.1978766666481016</v>
      </c>
      <c r="X10" s="45">
        <f>W10</f>
        <v>2.1978766666481016</v>
      </c>
      <c r="Y10" s="29">
        <f>(V10-X10)^2/X10</f>
        <v>1.7815001086242923E-2</v>
      </c>
    </row>
    <row r="11" spans="2:25" x14ac:dyDescent="0.3">
      <c r="B11" s="101">
        <f>Data!B11</f>
        <v>8</v>
      </c>
      <c r="C11" s="7">
        <f>Data!C11</f>
        <v>20000</v>
      </c>
      <c r="D11" s="7">
        <f>Data!D11</f>
        <v>11500</v>
      </c>
      <c r="E11" s="7">
        <f>Data!E11</f>
        <v>18000</v>
      </c>
      <c r="F11" s="7">
        <f>Data!F11</f>
        <v>21000</v>
      </c>
      <c r="G11" s="7">
        <f>Data!G11</f>
        <v>18900</v>
      </c>
      <c r="H11" s="7">
        <f>Data!H11</f>
        <v>18000</v>
      </c>
      <c r="I11" s="12">
        <f>Data!I11</f>
        <v>4</v>
      </c>
      <c r="J11" s="8"/>
      <c r="K11" s="18">
        <f t="shared" si="8"/>
        <v>0</v>
      </c>
      <c r="L11" s="15">
        <f t="shared" si="7"/>
        <v>0</v>
      </c>
      <c r="M11" s="15">
        <f t="shared" si="1"/>
        <v>0</v>
      </c>
      <c r="N11" s="15">
        <f t="shared" si="2"/>
        <v>0</v>
      </c>
      <c r="O11" s="15">
        <f t="shared" si="3"/>
        <v>0</v>
      </c>
      <c r="P11" s="15">
        <f t="shared" si="4"/>
        <v>0</v>
      </c>
      <c r="Q11" s="15">
        <f t="shared" si="5"/>
        <v>0</v>
      </c>
      <c r="R11" s="11">
        <f t="shared" si="6"/>
        <v>0</v>
      </c>
      <c r="T11" s="44">
        <f>T10+1</f>
        <v>1</v>
      </c>
      <c r="U11" s="34">
        <f t="shared" ref="U11:U21" si="10">COUNTIFS($I$4:$I$123,"&lt;="&amp;T11)</f>
        <v>10</v>
      </c>
      <c r="V11" s="33">
        <f>U11-U10</f>
        <v>8</v>
      </c>
      <c r="W11" s="34">
        <f t="shared" si="9"/>
        <v>10.989383333240507</v>
      </c>
      <c r="X11" s="28">
        <f>W11-W10</f>
        <v>8.7915066665924062</v>
      </c>
      <c r="Y11" s="29">
        <f t="shared" ref="Y11:Y21" si="11">(V11-X11)^2/X11</f>
        <v>7.1260004344971692E-2</v>
      </c>
    </row>
    <row r="12" spans="2:25" x14ac:dyDescent="0.3">
      <c r="B12" s="101">
        <f>Data!B12</f>
        <v>9</v>
      </c>
      <c r="C12" s="7">
        <f>Data!C12</f>
        <v>19500</v>
      </c>
      <c r="D12" s="7">
        <f>Data!D12</f>
        <v>13500</v>
      </c>
      <c r="E12" s="7">
        <f>Data!E12</f>
        <v>20000</v>
      </c>
      <c r="F12" s="7">
        <f>Data!F12</f>
        <v>20300</v>
      </c>
      <c r="G12" s="7">
        <f>Data!G12</f>
        <v>18200</v>
      </c>
      <c r="H12" s="7">
        <f>Data!H12</f>
        <v>23700</v>
      </c>
      <c r="I12" s="12">
        <f>Data!I12</f>
        <v>2</v>
      </c>
      <c r="J12" s="8"/>
      <c r="K12" s="18">
        <f t="shared" si="8"/>
        <v>0</v>
      </c>
      <c r="L12" s="15">
        <f t="shared" si="7"/>
        <v>0</v>
      </c>
      <c r="M12" s="15">
        <f t="shared" si="1"/>
        <v>0</v>
      </c>
      <c r="N12" s="15">
        <f t="shared" si="2"/>
        <v>0</v>
      </c>
      <c r="O12" s="15">
        <f t="shared" si="3"/>
        <v>0</v>
      </c>
      <c r="P12" s="15">
        <f t="shared" si="4"/>
        <v>0</v>
      </c>
      <c r="Q12" s="15">
        <f t="shared" si="5"/>
        <v>0</v>
      </c>
      <c r="R12" s="11">
        <f t="shared" si="6"/>
        <v>0</v>
      </c>
      <c r="T12" s="44">
        <f t="shared" ref="T12:T21" si="12">T11+1</f>
        <v>2</v>
      </c>
      <c r="U12" s="34">
        <f t="shared" si="10"/>
        <v>29</v>
      </c>
      <c r="V12" s="33">
        <f t="shared" ref="V12:V21" si="13">U12-U11</f>
        <v>19</v>
      </c>
      <c r="W12" s="34">
        <f t="shared" si="9"/>
        <v>28.572396666425316</v>
      </c>
      <c r="X12" s="28">
        <f t="shared" ref="X12:X21" si="14">W12-W11</f>
        <v>17.583013333184809</v>
      </c>
      <c r="Y12" s="29">
        <f t="shared" si="11"/>
        <v>0.11419266856509536</v>
      </c>
    </row>
    <row r="13" spans="2:25" x14ac:dyDescent="0.3">
      <c r="B13" s="101">
        <f>Data!B13</f>
        <v>10</v>
      </c>
      <c r="C13" s="7">
        <f>Data!C13</f>
        <v>19500</v>
      </c>
      <c r="D13" s="7">
        <f>Data!D13</f>
        <v>10000</v>
      </c>
      <c r="E13" s="7">
        <f>Data!E13</f>
        <v>23500</v>
      </c>
      <c r="F13" s="7">
        <f>Data!F13</f>
        <v>23100</v>
      </c>
      <c r="G13" s="7">
        <f>Data!G13</f>
        <v>13300</v>
      </c>
      <c r="H13" s="7">
        <f>Data!H13</f>
        <v>18000</v>
      </c>
      <c r="I13" s="12">
        <f>Data!I13</f>
        <v>6</v>
      </c>
      <c r="J13" s="8"/>
      <c r="K13" s="18">
        <f t="shared" si="8"/>
        <v>0</v>
      </c>
      <c r="L13" s="15">
        <f t="shared" si="7"/>
        <v>0</v>
      </c>
      <c r="M13" s="15">
        <f t="shared" si="1"/>
        <v>0</v>
      </c>
      <c r="N13" s="15">
        <f t="shared" si="2"/>
        <v>0</v>
      </c>
      <c r="O13" s="15">
        <f t="shared" si="3"/>
        <v>0</v>
      </c>
      <c r="P13" s="15">
        <f t="shared" si="4"/>
        <v>0</v>
      </c>
      <c r="Q13" s="15">
        <f t="shared" si="5"/>
        <v>0</v>
      </c>
      <c r="R13" s="11">
        <f t="shared" si="6"/>
        <v>0</v>
      </c>
      <c r="T13" s="44">
        <f t="shared" si="12"/>
        <v>3</v>
      </c>
      <c r="U13" s="34">
        <f t="shared" si="10"/>
        <v>53</v>
      </c>
      <c r="V13" s="33">
        <f t="shared" si="13"/>
        <v>24</v>
      </c>
      <c r="W13" s="34">
        <f t="shared" si="9"/>
        <v>52.016414444005072</v>
      </c>
      <c r="X13" s="28">
        <f t="shared" si="14"/>
        <v>23.444017777579756</v>
      </c>
      <c r="Y13" s="29">
        <f t="shared" si="11"/>
        <v>1.3185292494658121E-2</v>
      </c>
    </row>
    <row r="14" spans="2:25" x14ac:dyDescent="0.3">
      <c r="B14" s="101">
        <f>Data!B14</f>
        <v>11</v>
      </c>
      <c r="C14" s="7">
        <f>Data!C14</f>
        <v>17000</v>
      </c>
      <c r="D14" s="7">
        <f>Data!D14</f>
        <v>10000</v>
      </c>
      <c r="E14" s="7">
        <f>Data!E14</f>
        <v>16500</v>
      </c>
      <c r="F14" s="7">
        <f>Data!F14</f>
        <v>22400</v>
      </c>
      <c r="G14" s="7">
        <f>Data!G14</f>
        <v>16099.999999999998</v>
      </c>
      <c r="H14" s="7">
        <f>Data!H14</f>
        <v>13200</v>
      </c>
      <c r="I14" s="12">
        <f>Data!I14</f>
        <v>5</v>
      </c>
      <c r="J14" s="8"/>
      <c r="K14" s="18">
        <f t="shared" si="8"/>
        <v>0</v>
      </c>
      <c r="L14" s="15">
        <f t="shared" si="7"/>
        <v>0</v>
      </c>
      <c r="M14" s="15">
        <f t="shared" si="1"/>
        <v>0</v>
      </c>
      <c r="N14" s="15">
        <f t="shared" si="2"/>
        <v>0</v>
      </c>
      <c r="O14" s="15">
        <f t="shared" si="3"/>
        <v>0</v>
      </c>
      <c r="P14" s="15">
        <f t="shared" si="4"/>
        <v>0</v>
      </c>
      <c r="Q14" s="15">
        <f t="shared" si="5"/>
        <v>0</v>
      </c>
      <c r="R14" s="11">
        <f t="shared" si="6"/>
        <v>0</v>
      </c>
      <c r="T14" s="44">
        <f t="shared" si="12"/>
        <v>4</v>
      </c>
      <c r="U14" s="34">
        <f t="shared" si="10"/>
        <v>77</v>
      </c>
      <c r="V14" s="33">
        <f t="shared" si="13"/>
        <v>24</v>
      </c>
      <c r="W14" s="34">
        <f t="shared" si="9"/>
        <v>75.460432221584824</v>
      </c>
      <c r="X14" s="28">
        <f t="shared" si="14"/>
        <v>23.444017777579752</v>
      </c>
      <c r="Y14" s="29">
        <f t="shared" si="11"/>
        <v>1.3185292494658291E-2</v>
      </c>
    </row>
    <row r="15" spans="2:25" x14ac:dyDescent="0.3">
      <c r="B15" s="101">
        <f>Data!B15</f>
        <v>12</v>
      </c>
      <c r="C15" s="7">
        <f>Data!C15</f>
        <v>10000</v>
      </c>
      <c r="D15" s="7">
        <f>Data!D15</f>
        <v>12500</v>
      </c>
      <c r="E15" s="7">
        <f>Data!E15</f>
        <v>20500</v>
      </c>
      <c r="F15" s="7">
        <f>Data!F15</f>
        <v>21000</v>
      </c>
      <c r="G15" s="7">
        <f>Data!G15</f>
        <v>12600</v>
      </c>
      <c r="H15" s="7">
        <f>Data!H15</f>
        <v>21000</v>
      </c>
      <c r="I15" s="12">
        <f>Data!I15</f>
        <v>5</v>
      </c>
      <c r="J15" s="8"/>
      <c r="K15" s="18">
        <f t="shared" si="8"/>
        <v>0</v>
      </c>
      <c r="L15" s="15">
        <f t="shared" si="7"/>
        <v>0</v>
      </c>
      <c r="M15" s="15">
        <f t="shared" si="1"/>
        <v>0</v>
      </c>
      <c r="N15" s="15">
        <f t="shared" si="2"/>
        <v>0</v>
      </c>
      <c r="O15" s="15">
        <f t="shared" si="3"/>
        <v>0</v>
      </c>
      <c r="P15" s="15">
        <f t="shared" si="4"/>
        <v>0</v>
      </c>
      <c r="Q15" s="15">
        <f t="shared" si="5"/>
        <v>0</v>
      </c>
      <c r="R15" s="11">
        <f t="shared" si="6"/>
        <v>0</v>
      </c>
      <c r="T15" s="44">
        <f t="shared" si="12"/>
        <v>5</v>
      </c>
      <c r="U15" s="34">
        <f t="shared" si="10"/>
        <v>96</v>
      </c>
      <c r="V15" s="33">
        <f t="shared" si="13"/>
        <v>19</v>
      </c>
      <c r="W15" s="34">
        <f t="shared" si="9"/>
        <v>94.215646443648623</v>
      </c>
      <c r="X15" s="28">
        <f t="shared" si="14"/>
        <v>18.755214222063799</v>
      </c>
      <c r="Y15" s="29">
        <f t="shared" si="11"/>
        <v>3.1948489828146362E-3</v>
      </c>
    </row>
    <row r="16" spans="2:25" x14ac:dyDescent="0.3">
      <c r="B16" s="101">
        <f>Data!B16</f>
        <v>13</v>
      </c>
      <c r="C16" s="7">
        <f>Data!C16</f>
        <v>11000</v>
      </c>
      <c r="D16" s="7">
        <f>Data!D16</f>
        <v>12000</v>
      </c>
      <c r="E16" s="7">
        <f>Data!E16</f>
        <v>15000</v>
      </c>
      <c r="F16" s="7">
        <f>Data!F16</f>
        <v>19600</v>
      </c>
      <c r="G16" s="7">
        <f>Data!G16</f>
        <v>18200</v>
      </c>
      <c r="H16" s="7">
        <f>Data!H16</f>
        <v>12300</v>
      </c>
      <c r="I16" s="12">
        <f>Data!I16</f>
        <v>4</v>
      </c>
      <c r="J16" s="8"/>
      <c r="K16" s="18">
        <f t="shared" si="8"/>
        <v>0</v>
      </c>
      <c r="L16" s="15">
        <f t="shared" si="7"/>
        <v>0</v>
      </c>
      <c r="M16" s="15">
        <f t="shared" si="1"/>
        <v>0</v>
      </c>
      <c r="N16" s="15">
        <f t="shared" si="2"/>
        <v>0</v>
      </c>
      <c r="O16" s="15">
        <f t="shared" si="3"/>
        <v>0</v>
      </c>
      <c r="P16" s="15">
        <f t="shared" si="4"/>
        <v>0</v>
      </c>
      <c r="Q16" s="15">
        <f t="shared" si="5"/>
        <v>0</v>
      </c>
      <c r="R16" s="11">
        <f t="shared" si="6"/>
        <v>0</v>
      </c>
      <c r="T16" s="44">
        <f t="shared" si="12"/>
        <v>6</v>
      </c>
      <c r="U16" s="34">
        <f t="shared" si="10"/>
        <v>109</v>
      </c>
      <c r="V16" s="33">
        <f t="shared" si="13"/>
        <v>13</v>
      </c>
      <c r="W16" s="34">
        <f t="shared" si="9"/>
        <v>106.71912259169115</v>
      </c>
      <c r="X16" s="28">
        <f t="shared" si="14"/>
        <v>12.503476148042523</v>
      </c>
      <c r="Y16" s="29">
        <f t="shared" si="11"/>
        <v>1.9717391599238323E-2</v>
      </c>
    </row>
    <row r="17" spans="2:25" x14ac:dyDescent="0.3">
      <c r="B17" s="101">
        <f>Data!B17</f>
        <v>14</v>
      </c>
      <c r="C17" s="7">
        <f>Data!C17</f>
        <v>12500</v>
      </c>
      <c r="D17" s="7">
        <f>Data!D17</f>
        <v>8500</v>
      </c>
      <c r="E17" s="7">
        <f>Data!E17</f>
        <v>18000</v>
      </c>
      <c r="F17" s="7">
        <f>Data!F17</f>
        <v>16800</v>
      </c>
      <c r="G17" s="7">
        <f>Data!G17</f>
        <v>16099.999999999998</v>
      </c>
      <c r="H17" s="7">
        <f>Data!H17</f>
        <v>19200</v>
      </c>
      <c r="I17" s="12">
        <f>Data!I17</f>
        <v>5</v>
      </c>
      <c r="J17" s="8"/>
      <c r="K17" s="18">
        <f t="shared" si="8"/>
        <v>0</v>
      </c>
      <c r="L17" s="15">
        <f t="shared" si="7"/>
        <v>0</v>
      </c>
      <c r="M17" s="15">
        <f t="shared" si="1"/>
        <v>0</v>
      </c>
      <c r="N17" s="15">
        <f t="shared" si="2"/>
        <v>0</v>
      </c>
      <c r="O17" s="15">
        <f t="shared" si="3"/>
        <v>0</v>
      </c>
      <c r="P17" s="15">
        <f t="shared" si="4"/>
        <v>0</v>
      </c>
      <c r="Q17" s="15">
        <f t="shared" si="5"/>
        <v>0</v>
      </c>
      <c r="R17" s="11">
        <f t="shared" si="6"/>
        <v>0</v>
      </c>
      <c r="T17" s="44">
        <f t="shared" si="12"/>
        <v>7</v>
      </c>
      <c r="U17" s="34">
        <f t="shared" si="10"/>
        <v>116</v>
      </c>
      <c r="V17" s="33">
        <f t="shared" si="13"/>
        <v>7</v>
      </c>
      <c r="W17" s="34">
        <f t="shared" si="9"/>
        <v>113.86396610485832</v>
      </c>
      <c r="X17" s="28">
        <f t="shared" si="14"/>
        <v>7.1448435131671744</v>
      </c>
      <c r="Y17" s="29">
        <f t="shared" si="11"/>
        <v>2.9363334925315296E-3</v>
      </c>
    </row>
    <row r="18" spans="2:25" x14ac:dyDescent="0.3">
      <c r="B18" s="101">
        <f>Data!B18</f>
        <v>15</v>
      </c>
      <c r="C18" s="7">
        <f>Data!C18</f>
        <v>18500</v>
      </c>
      <c r="D18" s="7">
        <f>Data!D18</f>
        <v>12500</v>
      </c>
      <c r="E18" s="7">
        <f>Data!E18</f>
        <v>20500</v>
      </c>
      <c r="F18" s="7">
        <f>Data!F18</f>
        <v>15000000</v>
      </c>
      <c r="G18" s="7">
        <f>Data!G18</f>
        <v>19600</v>
      </c>
      <c r="H18" s="7">
        <f>Data!H18</f>
        <v>20700</v>
      </c>
      <c r="I18" s="12">
        <f>Data!I18</f>
        <v>4</v>
      </c>
      <c r="J18" s="8"/>
      <c r="K18" s="18">
        <f t="shared" si="8"/>
        <v>0</v>
      </c>
      <c r="L18" s="15">
        <f t="shared" si="7"/>
        <v>0</v>
      </c>
      <c r="M18" s="15">
        <f t="shared" si="1"/>
        <v>0</v>
      </c>
      <c r="N18" s="15">
        <f t="shared" si="2"/>
        <v>0</v>
      </c>
      <c r="O18" s="15">
        <f t="shared" si="3"/>
        <v>1</v>
      </c>
      <c r="P18" s="15">
        <f t="shared" si="4"/>
        <v>0</v>
      </c>
      <c r="Q18" s="15">
        <f t="shared" si="5"/>
        <v>0</v>
      </c>
      <c r="R18" s="11">
        <f t="shared" si="6"/>
        <v>0</v>
      </c>
      <c r="T18" s="44">
        <f t="shared" si="12"/>
        <v>8</v>
      </c>
      <c r="U18" s="34">
        <f t="shared" si="10"/>
        <v>119</v>
      </c>
      <c r="V18" s="33">
        <f t="shared" si="13"/>
        <v>3</v>
      </c>
      <c r="W18" s="34">
        <f t="shared" si="9"/>
        <v>117.4363878614419</v>
      </c>
      <c r="X18" s="28">
        <f t="shared" si="14"/>
        <v>3.5724217565835801</v>
      </c>
      <c r="Y18" s="29">
        <f t="shared" si="11"/>
        <v>9.1721159968410182E-2</v>
      </c>
    </row>
    <row r="19" spans="2:25" x14ac:dyDescent="0.3">
      <c r="B19" s="101">
        <f>Data!B19</f>
        <v>16</v>
      </c>
      <c r="C19" s="7">
        <f>Data!C19</f>
        <v>13000</v>
      </c>
      <c r="D19" s="7">
        <f>Data!D19</f>
        <v>14000</v>
      </c>
      <c r="E19" s="7">
        <f>Data!E19</f>
        <v>16500</v>
      </c>
      <c r="F19" s="7">
        <f>Data!F19</f>
        <v>19600</v>
      </c>
      <c r="G19" s="7">
        <f>Data!G19</f>
        <v>18900</v>
      </c>
      <c r="H19" s="7">
        <f>Data!H19</f>
        <v>21900</v>
      </c>
      <c r="I19" s="12">
        <f>Data!I19</f>
        <v>4</v>
      </c>
      <c r="J19" s="8"/>
      <c r="K19" s="18">
        <f t="shared" si="8"/>
        <v>0</v>
      </c>
      <c r="L19" s="15">
        <f t="shared" si="7"/>
        <v>0</v>
      </c>
      <c r="M19" s="15">
        <f t="shared" si="1"/>
        <v>0</v>
      </c>
      <c r="N19" s="15">
        <f t="shared" si="2"/>
        <v>0</v>
      </c>
      <c r="O19" s="15">
        <f t="shared" si="3"/>
        <v>0</v>
      </c>
      <c r="P19" s="15">
        <f t="shared" si="4"/>
        <v>0</v>
      </c>
      <c r="Q19" s="15">
        <f t="shared" si="5"/>
        <v>0</v>
      </c>
      <c r="R19" s="11">
        <f t="shared" si="6"/>
        <v>0</v>
      </c>
      <c r="T19" s="44">
        <f t="shared" si="12"/>
        <v>9</v>
      </c>
      <c r="U19" s="34">
        <f t="shared" si="10"/>
        <v>120</v>
      </c>
      <c r="V19" s="33">
        <f t="shared" si="13"/>
        <v>1</v>
      </c>
      <c r="W19" s="34">
        <f t="shared" si="9"/>
        <v>119.02413086436793</v>
      </c>
      <c r="X19" s="28">
        <f t="shared" si="14"/>
        <v>1.5877430029260324</v>
      </c>
      <c r="Y19" s="29">
        <f t="shared" si="11"/>
        <v>0.21756785377224119</v>
      </c>
    </row>
    <row r="20" spans="2:25" x14ac:dyDescent="0.3">
      <c r="B20" s="101">
        <f>Data!B20</f>
        <v>17</v>
      </c>
      <c r="C20" s="7">
        <f>Data!C20</f>
        <v>13000</v>
      </c>
      <c r="D20" s="7">
        <f>Data!D20</f>
        <v>11000</v>
      </c>
      <c r="E20" s="7">
        <f>Data!E20</f>
        <v>18000</v>
      </c>
      <c r="F20" s="7">
        <f>Data!F20</f>
        <v>20300</v>
      </c>
      <c r="G20" s="7">
        <f>Data!G20</f>
        <v>13300</v>
      </c>
      <c r="H20" s="7">
        <f>Data!H20</f>
        <v>15000</v>
      </c>
      <c r="I20" s="12">
        <f>Data!I20</f>
        <v>5</v>
      </c>
      <c r="J20" s="8"/>
      <c r="K20" s="18">
        <f t="shared" si="8"/>
        <v>0</v>
      </c>
      <c r="L20" s="15">
        <f t="shared" si="7"/>
        <v>0</v>
      </c>
      <c r="M20" s="15">
        <f t="shared" si="1"/>
        <v>0</v>
      </c>
      <c r="N20" s="15">
        <f t="shared" si="2"/>
        <v>0</v>
      </c>
      <c r="O20" s="15">
        <f t="shared" si="3"/>
        <v>0</v>
      </c>
      <c r="P20" s="15">
        <f t="shared" si="4"/>
        <v>0</v>
      </c>
      <c r="Q20" s="15">
        <f t="shared" si="5"/>
        <v>0</v>
      </c>
      <c r="R20" s="11">
        <f t="shared" si="6"/>
        <v>0</v>
      </c>
      <c r="T20" s="44">
        <f t="shared" si="12"/>
        <v>10</v>
      </c>
      <c r="U20" s="34">
        <f t="shared" si="10"/>
        <v>120</v>
      </c>
      <c r="V20" s="33">
        <f t="shared" si="13"/>
        <v>0</v>
      </c>
      <c r="W20" s="34">
        <f t="shared" si="9"/>
        <v>119.65922806553836</v>
      </c>
      <c r="X20" s="28">
        <f t="shared" si="14"/>
        <v>0.63509720117042434</v>
      </c>
      <c r="Y20" s="29">
        <f t="shared" si="11"/>
        <v>0.63509720117042434</v>
      </c>
    </row>
    <row r="21" spans="2:25" ht="13.5" thickBot="1" x14ac:dyDescent="0.35">
      <c r="B21" s="101">
        <f>Data!B21</f>
        <v>18</v>
      </c>
      <c r="C21" s="7">
        <f>Data!C21</f>
        <v>11500</v>
      </c>
      <c r="D21" s="7">
        <f>Data!D21</f>
        <v>10000</v>
      </c>
      <c r="E21" s="7">
        <f>Data!E21</f>
        <v>24000</v>
      </c>
      <c r="F21" s="7">
        <f>Data!F21</f>
        <v>18200</v>
      </c>
      <c r="G21" s="7">
        <f>Data!G21</f>
        <v>13300</v>
      </c>
      <c r="H21" s="7">
        <f>Data!H21</f>
        <v>17400</v>
      </c>
      <c r="I21" s="12">
        <f>Data!I21</f>
        <v>4</v>
      </c>
      <c r="J21" s="8"/>
      <c r="K21" s="18">
        <f t="shared" si="8"/>
        <v>0</v>
      </c>
      <c r="L21" s="15">
        <f t="shared" si="7"/>
        <v>0</v>
      </c>
      <c r="M21" s="15">
        <f t="shared" si="1"/>
        <v>0</v>
      </c>
      <c r="N21" s="15">
        <f t="shared" si="2"/>
        <v>0</v>
      </c>
      <c r="O21" s="15">
        <f t="shared" si="3"/>
        <v>0</v>
      </c>
      <c r="P21" s="15">
        <f t="shared" si="4"/>
        <v>0</v>
      </c>
      <c r="Q21" s="15">
        <f t="shared" si="5"/>
        <v>0</v>
      </c>
      <c r="R21" s="11">
        <f t="shared" si="6"/>
        <v>0</v>
      </c>
      <c r="T21" s="44">
        <f t="shared" si="12"/>
        <v>11</v>
      </c>
      <c r="U21" s="35">
        <f t="shared" si="10"/>
        <v>120</v>
      </c>
      <c r="V21" s="33">
        <f t="shared" si="13"/>
        <v>0</v>
      </c>
      <c r="W21" s="35">
        <f t="shared" si="9"/>
        <v>119.8901725023276</v>
      </c>
      <c r="X21" s="28">
        <f t="shared" si="14"/>
        <v>0.23094443678924392</v>
      </c>
      <c r="Y21" s="29">
        <f t="shared" si="11"/>
        <v>0.23094443678924392</v>
      </c>
    </row>
    <row r="22" spans="2:25" ht="13.5" thickBot="1" x14ac:dyDescent="0.35">
      <c r="B22" s="101">
        <f>Data!B22</f>
        <v>19</v>
      </c>
      <c r="C22" s="7">
        <f>Data!C22</f>
        <v>19000</v>
      </c>
      <c r="D22" s="7">
        <f>Data!D22</f>
        <v>10000</v>
      </c>
      <c r="E22" s="7">
        <f>Data!E22</f>
        <v>21000</v>
      </c>
      <c r="F22" s="7">
        <f>Data!F22</f>
        <v>19600</v>
      </c>
      <c r="G22" s="7">
        <f>Data!G22</f>
        <v>18900</v>
      </c>
      <c r="H22" s="7">
        <f>Data!H22</f>
        <v>21300</v>
      </c>
      <c r="I22" s="12">
        <f>Data!I22</f>
        <v>3</v>
      </c>
      <c r="J22" s="8"/>
      <c r="K22" s="18">
        <f t="shared" si="8"/>
        <v>0</v>
      </c>
      <c r="L22" s="15">
        <f t="shared" si="7"/>
        <v>0</v>
      </c>
      <c r="M22" s="15">
        <f t="shared" si="1"/>
        <v>0</v>
      </c>
      <c r="N22" s="15">
        <f t="shared" si="2"/>
        <v>0</v>
      </c>
      <c r="O22" s="15">
        <f t="shared" si="3"/>
        <v>0</v>
      </c>
      <c r="P22" s="15">
        <f t="shared" si="4"/>
        <v>0</v>
      </c>
      <c r="Q22" s="15">
        <f t="shared" si="5"/>
        <v>0</v>
      </c>
      <c r="R22" s="11">
        <f t="shared" si="6"/>
        <v>0</v>
      </c>
      <c r="T22" s="50" t="s">
        <v>107</v>
      </c>
      <c r="U22" s="51"/>
      <c r="V22" s="52">
        <f>SUM(V10:V21)</f>
        <v>120</v>
      </c>
      <c r="W22" s="51"/>
      <c r="X22" s="53">
        <f>SUM(V22:W22)</f>
        <v>120</v>
      </c>
      <c r="Y22" s="54">
        <f>SUM(Y10:Y21)</f>
        <v>1.4308174847605306</v>
      </c>
    </row>
    <row r="23" spans="2:25" x14ac:dyDescent="0.3">
      <c r="B23" s="101">
        <f>Data!B23</f>
        <v>20</v>
      </c>
      <c r="C23" s="7">
        <f>Data!C23</f>
        <v>17000</v>
      </c>
      <c r="D23" s="7">
        <f>Data!D23</f>
        <v>10000</v>
      </c>
      <c r="E23" s="7">
        <f>Data!E23</f>
        <v>22000</v>
      </c>
      <c r="F23" s="7">
        <f>Data!F23</f>
        <v>20300</v>
      </c>
      <c r="G23" s="7">
        <f>Data!G23</f>
        <v>13300</v>
      </c>
      <c r="H23" s="7">
        <f>Data!H23</f>
        <v>14400</v>
      </c>
      <c r="I23" s="12">
        <f>Data!I23</f>
        <v>4</v>
      </c>
      <c r="J23" s="8"/>
      <c r="K23" s="18">
        <f t="shared" si="8"/>
        <v>0</v>
      </c>
      <c r="L23" s="15">
        <f t="shared" si="7"/>
        <v>0</v>
      </c>
      <c r="M23" s="15">
        <f t="shared" si="1"/>
        <v>0</v>
      </c>
      <c r="N23" s="15">
        <f t="shared" si="2"/>
        <v>0</v>
      </c>
      <c r="O23" s="15">
        <f t="shared" si="3"/>
        <v>0</v>
      </c>
      <c r="P23" s="15">
        <f t="shared" si="4"/>
        <v>0</v>
      </c>
      <c r="Q23" s="15">
        <f t="shared" si="5"/>
        <v>0</v>
      </c>
      <c r="R23" s="11">
        <f t="shared" si="6"/>
        <v>0</v>
      </c>
      <c r="V23" s="1" t="str">
        <f>IF(V22=U5,"OK","Error")</f>
        <v>OK</v>
      </c>
      <c r="X23" s="30" t="s">
        <v>108</v>
      </c>
      <c r="Y23" s="20">
        <f>COUNT(T10:T21)-1</f>
        <v>11</v>
      </c>
    </row>
    <row r="24" spans="2:25" x14ac:dyDescent="0.3">
      <c r="B24" s="101">
        <f>Data!B24</f>
        <v>21</v>
      </c>
      <c r="C24" s="7">
        <f>Data!C24</f>
        <v>14500</v>
      </c>
      <c r="D24" s="7">
        <f>Data!D24</f>
        <v>8500</v>
      </c>
      <c r="E24" s="7">
        <f>Data!E24</f>
        <v>17500</v>
      </c>
      <c r="F24" s="7">
        <f>Data!F24</f>
        <v>18200</v>
      </c>
      <c r="G24" s="7">
        <f>Data!G24</f>
        <v>18200</v>
      </c>
      <c r="H24" s="7">
        <f>Data!H24</f>
        <v>16800</v>
      </c>
      <c r="I24" s="12">
        <f>Data!I24</f>
        <v>4</v>
      </c>
      <c r="J24" s="8"/>
      <c r="K24" s="18">
        <f t="shared" si="8"/>
        <v>0</v>
      </c>
      <c r="L24" s="15">
        <f t="shared" si="7"/>
        <v>0</v>
      </c>
      <c r="M24" s="15">
        <f t="shared" si="1"/>
        <v>0</v>
      </c>
      <c r="N24" s="15">
        <f t="shared" si="2"/>
        <v>0</v>
      </c>
      <c r="O24" s="15">
        <f t="shared" si="3"/>
        <v>0</v>
      </c>
      <c r="P24" s="15">
        <f t="shared" si="4"/>
        <v>0</v>
      </c>
      <c r="Q24" s="15">
        <f t="shared" si="5"/>
        <v>0</v>
      </c>
      <c r="R24" s="11">
        <f t="shared" si="6"/>
        <v>0</v>
      </c>
    </row>
    <row r="25" spans="2:25" x14ac:dyDescent="0.3">
      <c r="B25" s="101">
        <f>Data!B25</f>
        <v>22</v>
      </c>
      <c r="C25" s="7">
        <f>Data!C25</f>
        <v>12500</v>
      </c>
      <c r="D25" s="7">
        <f>Data!D25</f>
        <v>11500</v>
      </c>
      <c r="E25" s="7">
        <f>Data!E25</f>
        <v>17500</v>
      </c>
      <c r="F25" s="7">
        <f>Data!F25</f>
        <v>16800</v>
      </c>
      <c r="G25" s="7">
        <f>Data!G25</f>
        <v>14000</v>
      </c>
      <c r="H25" s="7">
        <f>Data!H25</f>
        <v>15600</v>
      </c>
      <c r="I25" s="12">
        <f>Data!I25</f>
        <v>6</v>
      </c>
      <c r="J25" s="8"/>
      <c r="K25" s="18">
        <f t="shared" si="8"/>
        <v>0</v>
      </c>
      <c r="L25" s="15">
        <f t="shared" si="7"/>
        <v>0</v>
      </c>
      <c r="M25" s="15">
        <f t="shared" si="1"/>
        <v>0</v>
      </c>
      <c r="N25" s="15">
        <f t="shared" si="2"/>
        <v>0</v>
      </c>
      <c r="O25" s="15">
        <f t="shared" si="3"/>
        <v>0</v>
      </c>
      <c r="P25" s="15">
        <f t="shared" si="4"/>
        <v>0</v>
      </c>
      <c r="Q25" s="15">
        <f t="shared" si="5"/>
        <v>0</v>
      </c>
      <c r="R25" s="11">
        <f t="shared" si="6"/>
        <v>0</v>
      </c>
      <c r="X25" s="30" t="s">
        <v>109</v>
      </c>
      <c r="Y25" s="31">
        <f>CHIINV(85%,Y23)</f>
        <v>6.3364347115688311</v>
      </c>
    </row>
    <row r="26" spans="2:25" x14ac:dyDescent="0.3">
      <c r="B26" s="101">
        <f>Data!B26</f>
        <v>23</v>
      </c>
      <c r="C26" s="7">
        <f>Data!C26</f>
        <v>13000</v>
      </c>
      <c r="D26" s="7">
        <f>Data!D26</f>
        <v>11500</v>
      </c>
      <c r="E26" s="7">
        <f>Data!E26</f>
        <v>20500</v>
      </c>
      <c r="F26" s="7">
        <f>Data!F26</f>
        <v>23100</v>
      </c>
      <c r="G26" s="7">
        <f>Data!G26</f>
        <v>18200</v>
      </c>
      <c r="H26" s="7">
        <f>Data!H26</f>
        <v>12300</v>
      </c>
      <c r="I26" s="12">
        <f>Data!I26</f>
        <v>0</v>
      </c>
      <c r="J26" s="8"/>
      <c r="K26" s="18">
        <f t="shared" si="8"/>
        <v>0</v>
      </c>
      <c r="L26" s="15">
        <f t="shared" si="7"/>
        <v>0</v>
      </c>
      <c r="M26" s="15">
        <f t="shared" si="1"/>
        <v>0</v>
      </c>
      <c r="N26" s="15">
        <f t="shared" si="2"/>
        <v>0</v>
      </c>
      <c r="O26" s="15">
        <f t="shared" si="3"/>
        <v>0</v>
      </c>
      <c r="P26" s="15">
        <f t="shared" si="4"/>
        <v>0</v>
      </c>
      <c r="Q26" s="15">
        <f t="shared" si="5"/>
        <v>0</v>
      </c>
      <c r="R26" s="11">
        <f t="shared" si="6"/>
        <v>0</v>
      </c>
    </row>
    <row r="27" spans="2:25" x14ac:dyDescent="0.3">
      <c r="B27" s="101">
        <f>Data!B27</f>
        <v>24</v>
      </c>
      <c r="C27" s="7">
        <f>Data!C27</f>
        <v>12000</v>
      </c>
      <c r="D27" s="7">
        <f>Data!D27</f>
        <v>9000</v>
      </c>
      <c r="E27" s="7">
        <f>Data!E27</f>
        <v>17500</v>
      </c>
      <c r="F27" s="7">
        <f>Data!F27</f>
        <v>23800</v>
      </c>
      <c r="G27" s="7">
        <f>Data!G27</f>
        <v>12600</v>
      </c>
      <c r="H27" s="7">
        <f>Data!H27</f>
        <v>12000</v>
      </c>
      <c r="I27" s="12">
        <f>Data!I27</f>
        <v>2</v>
      </c>
      <c r="J27" s="8"/>
      <c r="K27" s="18">
        <f t="shared" si="8"/>
        <v>0</v>
      </c>
      <c r="L27" s="15">
        <f t="shared" si="7"/>
        <v>0</v>
      </c>
      <c r="M27" s="15">
        <f t="shared" si="1"/>
        <v>0</v>
      </c>
      <c r="N27" s="15">
        <f t="shared" si="2"/>
        <v>0</v>
      </c>
      <c r="O27" s="15">
        <f t="shared" si="3"/>
        <v>0</v>
      </c>
      <c r="P27" s="15">
        <f t="shared" si="4"/>
        <v>0</v>
      </c>
      <c r="Q27" s="15">
        <f t="shared" si="5"/>
        <v>0</v>
      </c>
      <c r="R27" s="11">
        <f t="shared" si="6"/>
        <v>0</v>
      </c>
      <c r="X27" s="30" t="s">
        <v>110</v>
      </c>
      <c r="Y27" s="32" t="str">
        <f>IF(Y25&gt;Y22,"Do not reject Null Hypothesis", "Reject Null Hypothesis")</f>
        <v>Do not reject Null Hypothesis</v>
      </c>
    </row>
    <row r="28" spans="2:25" x14ac:dyDescent="0.3">
      <c r="B28" s="101">
        <f>Data!B28</f>
        <v>25</v>
      </c>
      <c r="C28" s="7">
        <f>Data!C28</f>
        <v>16000</v>
      </c>
      <c r="D28" s="7">
        <f>Data!D28</f>
        <v>11000</v>
      </c>
      <c r="E28" s="7">
        <f>Data!E28</f>
        <v>23500</v>
      </c>
      <c r="F28" s="7">
        <f>Data!F28</f>
        <v>22400</v>
      </c>
      <c r="G28" s="7">
        <f>Data!G28</f>
        <v>16800</v>
      </c>
      <c r="H28" s="7">
        <f>Data!H28</f>
        <v>23400</v>
      </c>
      <c r="I28" s="12">
        <f>Data!I28</f>
        <v>4</v>
      </c>
      <c r="J28" s="8"/>
      <c r="K28" s="18">
        <f t="shared" si="8"/>
        <v>0</v>
      </c>
      <c r="L28" s="15">
        <f t="shared" si="7"/>
        <v>0</v>
      </c>
      <c r="M28" s="15">
        <f t="shared" si="1"/>
        <v>0</v>
      </c>
      <c r="N28" s="15">
        <f t="shared" si="2"/>
        <v>0</v>
      </c>
      <c r="O28" s="15">
        <f t="shared" si="3"/>
        <v>0</v>
      </c>
      <c r="P28" s="15">
        <f t="shared" si="4"/>
        <v>0</v>
      </c>
      <c r="Q28" s="15">
        <f t="shared" si="5"/>
        <v>0</v>
      </c>
      <c r="R28" s="11">
        <f t="shared" si="6"/>
        <v>0</v>
      </c>
    </row>
    <row r="29" spans="2:25" x14ac:dyDescent="0.3">
      <c r="B29" s="101">
        <f>Data!B29</f>
        <v>26</v>
      </c>
      <c r="C29" s="7">
        <f>Data!C29</f>
        <v>10500</v>
      </c>
      <c r="D29" s="7">
        <f>Data!D29</f>
        <v>13000</v>
      </c>
      <c r="E29" s="7">
        <f>Data!E29</f>
        <v>23500</v>
      </c>
      <c r="F29" s="7">
        <f>Data!F29</f>
        <v>17500</v>
      </c>
      <c r="G29" s="7">
        <f>Data!G29</f>
        <v>18200</v>
      </c>
      <c r="H29" s="7">
        <f>Data!H29</f>
        <v>13500</v>
      </c>
      <c r="I29" s="12">
        <f>Data!I29</f>
        <v>5</v>
      </c>
      <c r="J29" s="8"/>
      <c r="K29" s="18">
        <f t="shared" si="8"/>
        <v>0</v>
      </c>
      <c r="L29" s="15">
        <f t="shared" si="7"/>
        <v>0</v>
      </c>
      <c r="M29" s="15">
        <f t="shared" si="1"/>
        <v>0</v>
      </c>
      <c r="N29" s="15">
        <f t="shared" si="2"/>
        <v>0</v>
      </c>
      <c r="O29" s="15">
        <f t="shared" si="3"/>
        <v>0</v>
      </c>
      <c r="P29" s="15">
        <f t="shared" si="4"/>
        <v>0</v>
      </c>
      <c r="Q29" s="15">
        <f t="shared" si="5"/>
        <v>0</v>
      </c>
      <c r="R29" s="11">
        <f t="shared" si="6"/>
        <v>0</v>
      </c>
    </row>
    <row r="30" spans="2:25" x14ac:dyDescent="0.3">
      <c r="B30" s="101">
        <f>Data!B30</f>
        <v>27</v>
      </c>
      <c r="C30" s="7">
        <f>Data!C30</f>
        <v>10500</v>
      </c>
      <c r="D30" s="7">
        <f>Data!D30</f>
        <v>8000</v>
      </c>
      <c r="E30" s="7">
        <f>Data!E30</f>
        <v>20000</v>
      </c>
      <c r="F30" s="7">
        <f>Data!F30</f>
        <v>23800</v>
      </c>
      <c r="G30" s="7">
        <f>Data!G30</f>
        <v>21000</v>
      </c>
      <c r="H30" s="7">
        <f>Data!H30</f>
        <v>12300</v>
      </c>
      <c r="I30" s="12">
        <f>Data!I30</f>
        <v>3</v>
      </c>
      <c r="J30" s="8"/>
      <c r="K30" s="18">
        <f t="shared" si="8"/>
        <v>0</v>
      </c>
      <c r="L30" s="15">
        <f t="shared" si="7"/>
        <v>0</v>
      </c>
      <c r="M30" s="15">
        <f t="shared" si="1"/>
        <v>0</v>
      </c>
      <c r="N30" s="15">
        <f t="shared" si="2"/>
        <v>0</v>
      </c>
      <c r="O30" s="15">
        <f t="shared" si="3"/>
        <v>0</v>
      </c>
      <c r="P30" s="15">
        <f t="shared" si="4"/>
        <v>0</v>
      </c>
      <c r="Q30" s="15">
        <f t="shared" si="5"/>
        <v>0</v>
      </c>
      <c r="R30" s="11">
        <f t="shared" si="6"/>
        <v>0</v>
      </c>
    </row>
    <row r="31" spans="2:25" x14ac:dyDescent="0.3">
      <c r="B31" s="101">
        <f>Data!B31</f>
        <v>28</v>
      </c>
      <c r="C31" s="7">
        <f>Data!C31</f>
        <v>19500</v>
      </c>
      <c r="D31" s="7">
        <f>Data!D31</f>
        <v>7000</v>
      </c>
      <c r="E31" s="7">
        <f>Data!E31</f>
        <v>16000</v>
      </c>
      <c r="F31" s="7">
        <f>Data!F31</f>
        <v>21000</v>
      </c>
      <c r="G31" s="7">
        <f>Data!G31</f>
        <v>15399.999999999998</v>
      </c>
      <c r="H31" s="7">
        <f>Data!H31</f>
        <v>21300</v>
      </c>
      <c r="I31" s="12">
        <f>Data!I31</f>
        <v>4</v>
      </c>
      <c r="J31" s="8"/>
      <c r="K31" s="18">
        <f t="shared" si="8"/>
        <v>0</v>
      </c>
      <c r="L31" s="15">
        <f t="shared" si="7"/>
        <v>0</v>
      </c>
      <c r="M31" s="15">
        <f t="shared" si="1"/>
        <v>0</v>
      </c>
      <c r="N31" s="15">
        <f t="shared" si="2"/>
        <v>0</v>
      </c>
      <c r="O31" s="15">
        <f t="shared" si="3"/>
        <v>0</v>
      </c>
      <c r="P31" s="15">
        <f t="shared" si="4"/>
        <v>0</v>
      </c>
      <c r="Q31" s="15">
        <f t="shared" si="5"/>
        <v>0</v>
      </c>
      <c r="R31" s="11">
        <f t="shared" si="6"/>
        <v>0</v>
      </c>
    </row>
    <row r="32" spans="2:25" x14ac:dyDescent="0.3">
      <c r="B32" s="101">
        <f>Data!B32</f>
        <v>29</v>
      </c>
      <c r="C32" s="7">
        <f>Data!C32</f>
        <v>12000</v>
      </c>
      <c r="D32" s="7">
        <f>Data!D32</f>
        <v>7500</v>
      </c>
      <c r="E32" s="7">
        <f>Data!E32</f>
        <v>21500</v>
      </c>
      <c r="F32" s="7">
        <f>Data!F32</f>
        <v>20300</v>
      </c>
      <c r="G32" s="7">
        <f>Data!G32</f>
        <v>13300</v>
      </c>
      <c r="H32" s="7">
        <f>Data!H32</f>
        <v>19800</v>
      </c>
      <c r="I32" s="12">
        <f>Data!I32</f>
        <v>2</v>
      </c>
      <c r="J32" s="8"/>
      <c r="K32" s="18">
        <f t="shared" si="8"/>
        <v>0</v>
      </c>
      <c r="L32" s="15">
        <f t="shared" si="7"/>
        <v>0</v>
      </c>
      <c r="M32" s="15">
        <f t="shared" si="1"/>
        <v>0</v>
      </c>
      <c r="N32" s="15">
        <f t="shared" si="2"/>
        <v>0</v>
      </c>
      <c r="O32" s="15">
        <f t="shared" si="3"/>
        <v>0</v>
      </c>
      <c r="P32" s="15">
        <f t="shared" si="4"/>
        <v>0</v>
      </c>
      <c r="Q32" s="15">
        <f t="shared" si="5"/>
        <v>0</v>
      </c>
      <c r="R32" s="11">
        <f t="shared" si="6"/>
        <v>0</v>
      </c>
    </row>
    <row r="33" spans="2:18" x14ac:dyDescent="0.3">
      <c r="B33" s="101">
        <f>Data!B33</f>
        <v>30</v>
      </c>
      <c r="C33" s="7">
        <f>Data!C33</f>
        <v>16000</v>
      </c>
      <c r="D33" s="7">
        <f>Data!D33</f>
        <v>14000</v>
      </c>
      <c r="E33" s="7">
        <f>Data!E33</f>
        <v>24000</v>
      </c>
      <c r="F33" s="7">
        <f>Data!F33</f>
        <v>21700</v>
      </c>
      <c r="G33" s="7">
        <f>Data!G33</f>
        <v>12600</v>
      </c>
      <c r="H33" s="7">
        <f>Data!H33</f>
        <v>23100</v>
      </c>
      <c r="I33" s="12">
        <f>Data!I33</f>
        <v>6</v>
      </c>
      <c r="J33" s="8"/>
      <c r="K33" s="18">
        <f t="shared" si="8"/>
        <v>0</v>
      </c>
      <c r="L33" s="15">
        <f t="shared" si="7"/>
        <v>0</v>
      </c>
      <c r="M33" s="15">
        <f t="shared" si="1"/>
        <v>0</v>
      </c>
      <c r="N33" s="15">
        <f t="shared" si="2"/>
        <v>0</v>
      </c>
      <c r="O33" s="15">
        <f t="shared" si="3"/>
        <v>0</v>
      </c>
      <c r="P33" s="15">
        <f t="shared" si="4"/>
        <v>0</v>
      </c>
      <c r="Q33" s="15">
        <f t="shared" si="5"/>
        <v>0</v>
      </c>
      <c r="R33" s="11">
        <f t="shared" si="6"/>
        <v>0</v>
      </c>
    </row>
    <row r="34" spans="2:18" x14ac:dyDescent="0.3">
      <c r="B34" s="101">
        <f>Data!B34</f>
        <v>31</v>
      </c>
      <c r="C34" s="7">
        <f>Data!C34</f>
        <v>13000</v>
      </c>
      <c r="D34" s="7">
        <f>Data!D34</f>
        <v>11000</v>
      </c>
      <c r="E34" s="7">
        <f>Data!E34</f>
        <v>15500</v>
      </c>
      <c r="F34" s="7">
        <f>Data!F34</f>
        <v>21000</v>
      </c>
      <c r="G34" s="7">
        <f>Data!G34</f>
        <v>15399.999999999998</v>
      </c>
      <c r="H34" s="7">
        <f>Data!H34</f>
        <v>17700</v>
      </c>
      <c r="I34" s="12">
        <f>Data!I34</f>
        <v>7</v>
      </c>
      <c r="J34" s="8"/>
      <c r="K34" s="18">
        <f t="shared" si="8"/>
        <v>0</v>
      </c>
      <c r="L34" s="15">
        <f t="shared" si="7"/>
        <v>0</v>
      </c>
      <c r="M34" s="15">
        <f t="shared" si="1"/>
        <v>0</v>
      </c>
      <c r="N34" s="15">
        <f t="shared" si="2"/>
        <v>0</v>
      </c>
      <c r="O34" s="15">
        <f t="shared" si="3"/>
        <v>0</v>
      </c>
      <c r="P34" s="15">
        <f t="shared" si="4"/>
        <v>0</v>
      </c>
      <c r="Q34" s="15">
        <f t="shared" si="5"/>
        <v>0</v>
      </c>
      <c r="R34" s="11">
        <f t="shared" si="6"/>
        <v>0</v>
      </c>
    </row>
    <row r="35" spans="2:18" x14ac:dyDescent="0.3">
      <c r="B35" s="101">
        <f>Data!B35</f>
        <v>32</v>
      </c>
      <c r="C35" s="7">
        <f>Data!C35</f>
        <v>12500</v>
      </c>
      <c r="D35" s="7">
        <f>Data!D35</f>
        <v>12000</v>
      </c>
      <c r="E35" s="7">
        <f>Data!E35</f>
        <v>22000</v>
      </c>
      <c r="F35" s="7">
        <f>Data!F35</f>
        <v>18200</v>
      </c>
      <c r="G35" s="7">
        <f>Data!G35</f>
        <v>21000</v>
      </c>
      <c r="H35" s="7">
        <f>Data!H35</f>
        <v>15600</v>
      </c>
      <c r="I35" s="12">
        <f>Data!I35</f>
        <v>3</v>
      </c>
      <c r="J35" s="8"/>
      <c r="K35" s="18">
        <f t="shared" si="8"/>
        <v>0</v>
      </c>
      <c r="L35" s="15">
        <f t="shared" si="7"/>
        <v>0</v>
      </c>
      <c r="M35" s="15">
        <f t="shared" si="1"/>
        <v>0</v>
      </c>
      <c r="N35" s="15">
        <f t="shared" si="2"/>
        <v>0</v>
      </c>
      <c r="O35" s="15">
        <f t="shared" si="3"/>
        <v>0</v>
      </c>
      <c r="P35" s="15">
        <f t="shared" si="4"/>
        <v>0</v>
      </c>
      <c r="Q35" s="15">
        <f t="shared" si="5"/>
        <v>0</v>
      </c>
      <c r="R35" s="11">
        <f t="shared" si="6"/>
        <v>0</v>
      </c>
    </row>
    <row r="36" spans="2:18" x14ac:dyDescent="0.3">
      <c r="B36" s="101">
        <f>Data!B36</f>
        <v>33</v>
      </c>
      <c r="C36" s="7">
        <f>Data!C36</f>
        <v>-15000</v>
      </c>
      <c r="D36" s="7">
        <f>Data!D36</f>
        <v>11500</v>
      </c>
      <c r="E36" s="7">
        <f>Data!E36</f>
        <v>17500</v>
      </c>
      <c r="F36" s="7">
        <f>Data!F36</f>
        <v>18200</v>
      </c>
      <c r="G36" s="7">
        <f>Data!G36</f>
        <v>17500</v>
      </c>
      <c r="H36" s="7">
        <f>Data!H36</f>
        <v>20400</v>
      </c>
      <c r="I36" s="12">
        <f>Data!I36</f>
        <v>3</v>
      </c>
      <c r="J36" s="8"/>
      <c r="K36" s="18">
        <f t="shared" si="8"/>
        <v>0</v>
      </c>
      <c r="L36" s="15">
        <f t="shared" si="7"/>
        <v>1</v>
      </c>
      <c r="M36" s="15">
        <f t="shared" si="1"/>
        <v>0</v>
      </c>
      <c r="N36" s="15">
        <f t="shared" si="2"/>
        <v>0</v>
      </c>
      <c r="O36" s="15">
        <f t="shared" si="3"/>
        <v>0</v>
      </c>
      <c r="P36" s="15">
        <f t="shared" si="4"/>
        <v>0</v>
      </c>
      <c r="Q36" s="15">
        <f t="shared" si="5"/>
        <v>0</v>
      </c>
      <c r="R36" s="11">
        <f t="shared" si="6"/>
        <v>0</v>
      </c>
    </row>
    <row r="37" spans="2:18" x14ac:dyDescent="0.3">
      <c r="B37" s="101">
        <f>Data!B37</f>
        <v>34</v>
      </c>
      <c r="C37" s="7">
        <f>Data!C37</f>
        <v>12000</v>
      </c>
      <c r="D37" s="7">
        <f>Data!D37</f>
        <v>9500</v>
      </c>
      <c r="E37" s="7">
        <f>Data!E37</f>
        <v>18500</v>
      </c>
      <c r="F37" s="7">
        <f>Data!F37</f>
        <v>22400</v>
      </c>
      <c r="G37" s="7">
        <f>Data!G37</f>
        <v>15399.999999999998</v>
      </c>
      <c r="H37" s="7">
        <f>Data!H37</f>
        <v>22200</v>
      </c>
      <c r="I37" s="12">
        <f>Data!I37</f>
        <v>5</v>
      </c>
      <c r="J37" s="8"/>
      <c r="K37" s="18">
        <f t="shared" si="8"/>
        <v>0</v>
      </c>
      <c r="L37" s="15">
        <f t="shared" si="7"/>
        <v>0</v>
      </c>
      <c r="M37" s="15">
        <f t="shared" si="1"/>
        <v>0</v>
      </c>
      <c r="N37" s="15">
        <f t="shared" si="2"/>
        <v>0</v>
      </c>
      <c r="O37" s="15">
        <f t="shared" si="3"/>
        <v>0</v>
      </c>
      <c r="P37" s="15">
        <f t="shared" si="4"/>
        <v>0</v>
      </c>
      <c r="Q37" s="15">
        <f t="shared" si="5"/>
        <v>0</v>
      </c>
      <c r="R37" s="11">
        <f t="shared" si="6"/>
        <v>0</v>
      </c>
    </row>
    <row r="38" spans="2:18" x14ac:dyDescent="0.3">
      <c r="B38" s="101">
        <f>Data!B38</f>
        <v>35</v>
      </c>
      <c r="C38" s="7">
        <f>Data!C38</f>
        <v>18500</v>
      </c>
      <c r="D38" s="7">
        <f>Data!D38</f>
        <v>8500</v>
      </c>
      <c r="E38" s="7">
        <f>Data!E38</f>
        <v>16500</v>
      </c>
      <c r="F38" s="7">
        <f>Data!F38</f>
        <v>18200</v>
      </c>
      <c r="G38" s="7">
        <f>Data!G38</f>
        <v>16099.999999999998</v>
      </c>
      <c r="H38" s="7">
        <f>Data!H38</f>
        <v>23100</v>
      </c>
      <c r="I38" s="12">
        <f>Data!I38</f>
        <v>0</v>
      </c>
      <c r="J38" s="8"/>
      <c r="K38" s="18">
        <f t="shared" si="8"/>
        <v>0</v>
      </c>
      <c r="L38" s="15">
        <f t="shared" si="7"/>
        <v>0</v>
      </c>
      <c r="M38" s="15">
        <f t="shared" si="1"/>
        <v>0</v>
      </c>
      <c r="N38" s="15">
        <f t="shared" si="2"/>
        <v>0</v>
      </c>
      <c r="O38" s="15">
        <f t="shared" si="3"/>
        <v>0</v>
      </c>
      <c r="P38" s="15">
        <f t="shared" si="4"/>
        <v>0</v>
      </c>
      <c r="Q38" s="15">
        <f t="shared" si="5"/>
        <v>0</v>
      </c>
      <c r="R38" s="11">
        <f t="shared" si="6"/>
        <v>0</v>
      </c>
    </row>
    <row r="39" spans="2:18" x14ac:dyDescent="0.3">
      <c r="B39" s="101">
        <f>Data!B39</f>
        <v>36</v>
      </c>
      <c r="C39" s="7">
        <f>Data!C39</f>
        <v>11000</v>
      </c>
      <c r="D39" s="7">
        <f>Data!D39</f>
        <v>13500</v>
      </c>
      <c r="E39" s="7">
        <f>Data!E39</f>
        <v>23500</v>
      </c>
      <c r="F39" s="7">
        <f>Data!F39</f>
        <v>18900</v>
      </c>
      <c r="G39" s="7">
        <f>Data!G39</f>
        <v>17500</v>
      </c>
      <c r="H39" s="7">
        <f>Data!H39</f>
        <v>21000</v>
      </c>
      <c r="I39" s="12">
        <f>Data!I39</f>
        <v>1</v>
      </c>
      <c r="J39" s="8"/>
      <c r="K39" s="18">
        <f t="shared" si="8"/>
        <v>0</v>
      </c>
      <c r="L39" s="15">
        <f t="shared" si="7"/>
        <v>0</v>
      </c>
      <c r="M39" s="15">
        <f t="shared" si="1"/>
        <v>0</v>
      </c>
      <c r="N39" s="15">
        <f t="shared" si="2"/>
        <v>0</v>
      </c>
      <c r="O39" s="15">
        <f t="shared" si="3"/>
        <v>0</v>
      </c>
      <c r="P39" s="15">
        <f t="shared" si="4"/>
        <v>0</v>
      </c>
      <c r="Q39" s="15">
        <f t="shared" si="5"/>
        <v>0</v>
      </c>
      <c r="R39" s="11">
        <f t="shared" si="6"/>
        <v>0</v>
      </c>
    </row>
    <row r="40" spans="2:18" x14ac:dyDescent="0.3">
      <c r="B40" s="101">
        <f>Data!B40</f>
        <v>37</v>
      </c>
      <c r="C40" s="7">
        <f>Data!C40</f>
        <v>15500</v>
      </c>
      <c r="D40" s="7">
        <f>Data!D40</f>
        <v>10500</v>
      </c>
      <c r="E40" s="7">
        <f>Data!E40</f>
        <v>17500</v>
      </c>
      <c r="F40" s="7">
        <f>Data!F40</f>
        <v>20300</v>
      </c>
      <c r="G40" s="7">
        <f>Data!G40</f>
        <v>21000</v>
      </c>
      <c r="H40" s="7">
        <f>Data!H40</f>
        <v>17100</v>
      </c>
      <c r="I40" s="12">
        <f>Data!I40</f>
        <v>5</v>
      </c>
      <c r="J40" s="8"/>
      <c r="K40" s="18">
        <f t="shared" si="8"/>
        <v>0</v>
      </c>
      <c r="L40" s="15">
        <f t="shared" si="7"/>
        <v>0</v>
      </c>
      <c r="M40" s="15">
        <f t="shared" si="1"/>
        <v>0</v>
      </c>
      <c r="N40" s="15">
        <f t="shared" si="2"/>
        <v>0</v>
      </c>
      <c r="O40" s="15">
        <f t="shared" si="3"/>
        <v>0</v>
      </c>
      <c r="P40" s="15">
        <f t="shared" si="4"/>
        <v>0</v>
      </c>
      <c r="Q40" s="15">
        <f t="shared" si="5"/>
        <v>0</v>
      </c>
      <c r="R40" s="11">
        <f t="shared" si="6"/>
        <v>0</v>
      </c>
    </row>
    <row r="41" spans="2:18" x14ac:dyDescent="0.3">
      <c r="B41" s="101">
        <f>Data!B41</f>
        <v>38</v>
      </c>
      <c r="C41" s="7">
        <f>Data!C41</f>
        <v>17500</v>
      </c>
      <c r="D41" s="7">
        <f>Data!D41</f>
        <v>10000</v>
      </c>
      <c r="E41" s="7">
        <f>Data!E41</f>
        <v>24000</v>
      </c>
      <c r="F41" s="7">
        <f>Data!F41</f>
        <v>19600</v>
      </c>
      <c r="G41" s="7">
        <f>Data!G41</f>
        <v>16800</v>
      </c>
      <c r="H41" s="7">
        <f>Data!H41</f>
        <v>17700</v>
      </c>
      <c r="I41" s="12">
        <f>Data!I41</f>
        <v>1</v>
      </c>
      <c r="J41" s="8"/>
      <c r="K41" s="18">
        <f t="shared" si="8"/>
        <v>0</v>
      </c>
      <c r="L41" s="15">
        <f t="shared" si="7"/>
        <v>0</v>
      </c>
      <c r="M41" s="15">
        <f t="shared" si="1"/>
        <v>0</v>
      </c>
      <c r="N41" s="15">
        <f t="shared" si="2"/>
        <v>0</v>
      </c>
      <c r="O41" s="15">
        <f t="shared" si="3"/>
        <v>0</v>
      </c>
      <c r="P41" s="15">
        <f t="shared" si="4"/>
        <v>0</v>
      </c>
      <c r="Q41" s="15">
        <f t="shared" si="5"/>
        <v>0</v>
      </c>
      <c r="R41" s="11">
        <f t="shared" si="6"/>
        <v>0</v>
      </c>
    </row>
    <row r="42" spans="2:18" x14ac:dyDescent="0.3">
      <c r="B42" s="101">
        <f>Data!B42</f>
        <v>39</v>
      </c>
      <c r="C42" s="7">
        <f>Data!C42</f>
        <v>15500</v>
      </c>
      <c r="D42" s="7">
        <f>Data!D42</f>
        <v>10000</v>
      </c>
      <c r="E42" s="7">
        <f>Data!E42</f>
        <v>17000</v>
      </c>
      <c r="F42" s="7">
        <f>Data!F42</f>
        <v>23800</v>
      </c>
      <c r="G42" s="7">
        <f>Data!G42</f>
        <v>14000</v>
      </c>
      <c r="H42" s="7">
        <f>Data!H42</f>
        <v>12300</v>
      </c>
      <c r="I42" s="12">
        <f>Data!I42</f>
        <v>5</v>
      </c>
      <c r="J42" s="8"/>
      <c r="K42" s="18">
        <f t="shared" si="8"/>
        <v>0</v>
      </c>
      <c r="L42" s="15">
        <f t="shared" si="7"/>
        <v>0</v>
      </c>
      <c r="M42" s="15">
        <f t="shared" si="1"/>
        <v>0</v>
      </c>
      <c r="N42" s="15">
        <f t="shared" si="2"/>
        <v>0</v>
      </c>
      <c r="O42" s="15">
        <f t="shared" si="3"/>
        <v>0</v>
      </c>
      <c r="P42" s="15">
        <f t="shared" si="4"/>
        <v>0</v>
      </c>
      <c r="Q42" s="15">
        <f t="shared" si="5"/>
        <v>0</v>
      </c>
      <c r="R42" s="11">
        <f t="shared" si="6"/>
        <v>0</v>
      </c>
    </row>
    <row r="43" spans="2:18" x14ac:dyDescent="0.3">
      <c r="B43" s="101">
        <f>Data!B43</f>
        <v>40</v>
      </c>
      <c r="C43" s="7">
        <f>Data!C43</f>
        <v>17000</v>
      </c>
      <c r="D43" s="7">
        <f>Data!D43</f>
        <v>10500</v>
      </c>
      <c r="E43" s="7">
        <f>Data!E43</f>
        <v>18000</v>
      </c>
      <c r="F43" s="7">
        <f>Data!F43</f>
        <v>20300</v>
      </c>
      <c r="G43" s="7">
        <f>Data!G43</f>
        <v>20300</v>
      </c>
      <c r="H43" s="7">
        <f>Data!H43</f>
        <v>15900</v>
      </c>
      <c r="I43" s="12">
        <f>Data!I43</f>
        <v>6</v>
      </c>
      <c r="J43" s="8"/>
      <c r="K43" s="18">
        <f t="shared" si="8"/>
        <v>0</v>
      </c>
      <c r="L43" s="15">
        <f t="shared" si="7"/>
        <v>0</v>
      </c>
      <c r="M43" s="15">
        <f t="shared" si="1"/>
        <v>0</v>
      </c>
      <c r="N43" s="15">
        <f t="shared" si="2"/>
        <v>0</v>
      </c>
      <c r="O43" s="15">
        <f t="shared" si="3"/>
        <v>0</v>
      </c>
      <c r="P43" s="15">
        <f t="shared" si="4"/>
        <v>0</v>
      </c>
      <c r="Q43" s="15">
        <f t="shared" si="5"/>
        <v>0</v>
      </c>
      <c r="R43" s="11">
        <f t="shared" si="6"/>
        <v>0</v>
      </c>
    </row>
    <row r="44" spans="2:18" x14ac:dyDescent="0.3">
      <c r="B44" s="101">
        <f>Data!B44</f>
        <v>41</v>
      </c>
      <c r="C44" s="7">
        <f>Data!C44</f>
        <v>16500</v>
      </c>
      <c r="D44" s="7">
        <f>Data!D44</f>
        <v>13500</v>
      </c>
      <c r="E44" s="7">
        <f>Data!E44</f>
        <v>18000</v>
      </c>
      <c r="F44" s="7">
        <f>Data!F44</f>
        <v>22400</v>
      </c>
      <c r="G44" s="7">
        <f>Data!G44</f>
        <v>16099.999999999998</v>
      </c>
      <c r="H44" s="7">
        <f>Data!H44</f>
        <v>20400</v>
      </c>
      <c r="I44" s="12">
        <f>Data!I44</f>
        <v>2</v>
      </c>
      <c r="J44" s="8"/>
      <c r="K44" s="18">
        <f t="shared" si="8"/>
        <v>0</v>
      </c>
      <c r="L44" s="15">
        <f t="shared" si="7"/>
        <v>0</v>
      </c>
      <c r="M44" s="15">
        <f t="shared" si="1"/>
        <v>0</v>
      </c>
      <c r="N44" s="15">
        <f t="shared" si="2"/>
        <v>0</v>
      </c>
      <c r="O44" s="15">
        <f t="shared" si="3"/>
        <v>0</v>
      </c>
      <c r="P44" s="15">
        <f t="shared" si="4"/>
        <v>0</v>
      </c>
      <c r="Q44" s="15">
        <f t="shared" si="5"/>
        <v>0</v>
      </c>
      <c r="R44" s="11">
        <f t="shared" si="6"/>
        <v>0</v>
      </c>
    </row>
    <row r="45" spans="2:18" x14ac:dyDescent="0.3">
      <c r="B45" s="101">
        <f>Data!B45</f>
        <v>42</v>
      </c>
      <c r="C45" s="7">
        <f>Data!C45</f>
        <v>17000</v>
      </c>
      <c r="D45" s="7">
        <f>Data!D45</f>
        <v>10500</v>
      </c>
      <c r="E45" s="7">
        <f>Data!E45</f>
        <v>24000</v>
      </c>
      <c r="F45" s="7">
        <f>Data!F45</f>
        <v>17500</v>
      </c>
      <c r="G45" s="7">
        <f>Data!G45</f>
        <v>16099.999999999998</v>
      </c>
      <c r="H45" s="7">
        <f>Data!H45</f>
        <v>15900</v>
      </c>
      <c r="I45" s="12">
        <f>Data!I45</f>
        <v>8</v>
      </c>
      <c r="J45" s="8"/>
      <c r="K45" s="18">
        <f t="shared" si="8"/>
        <v>0</v>
      </c>
      <c r="L45" s="15">
        <f t="shared" si="7"/>
        <v>0</v>
      </c>
      <c r="M45" s="15">
        <f t="shared" si="1"/>
        <v>0</v>
      </c>
      <c r="N45" s="15">
        <f t="shared" si="2"/>
        <v>0</v>
      </c>
      <c r="O45" s="15">
        <f t="shared" si="3"/>
        <v>0</v>
      </c>
      <c r="P45" s="15">
        <f t="shared" si="4"/>
        <v>0</v>
      </c>
      <c r="Q45" s="15">
        <f t="shared" si="5"/>
        <v>0</v>
      </c>
      <c r="R45" s="11">
        <f t="shared" si="6"/>
        <v>0</v>
      </c>
    </row>
    <row r="46" spans="2:18" x14ac:dyDescent="0.3">
      <c r="B46" s="101">
        <f>Data!B46</f>
        <v>43</v>
      </c>
      <c r="C46" s="7">
        <f>Data!C46</f>
        <v>18000</v>
      </c>
      <c r="D46" s="7">
        <f>Data!D46</f>
        <v>10000</v>
      </c>
      <c r="E46" s="7">
        <f>Data!E46</f>
        <v>22500</v>
      </c>
      <c r="F46" s="7">
        <f>Data!F46</f>
        <v>18200</v>
      </c>
      <c r="G46" s="7">
        <f>Data!G46</f>
        <v>14000</v>
      </c>
      <c r="H46" s="7">
        <f>Data!H46</f>
        <v>13200</v>
      </c>
      <c r="I46" s="12">
        <f>Data!I46</f>
        <v>5</v>
      </c>
      <c r="J46" s="8"/>
      <c r="K46" s="18">
        <f t="shared" si="8"/>
        <v>0</v>
      </c>
      <c r="L46" s="15">
        <f t="shared" si="7"/>
        <v>0</v>
      </c>
      <c r="M46" s="15">
        <f t="shared" si="1"/>
        <v>0</v>
      </c>
      <c r="N46" s="15">
        <f t="shared" si="2"/>
        <v>0</v>
      </c>
      <c r="O46" s="15">
        <f t="shared" si="3"/>
        <v>0</v>
      </c>
      <c r="P46" s="15">
        <f t="shared" si="4"/>
        <v>0</v>
      </c>
      <c r="Q46" s="15">
        <f t="shared" si="5"/>
        <v>0</v>
      </c>
      <c r="R46" s="11">
        <f t="shared" si="6"/>
        <v>0</v>
      </c>
    </row>
    <row r="47" spans="2:18" x14ac:dyDescent="0.3">
      <c r="B47" s="101">
        <f>Data!B47</f>
        <v>44</v>
      </c>
      <c r="C47" s="7">
        <f>Data!C47</f>
        <v>11000</v>
      </c>
      <c r="D47" s="7">
        <f>Data!D47</f>
        <v>7500</v>
      </c>
      <c r="E47" s="7">
        <f>Data!E47</f>
        <v>19500</v>
      </c>
      <c r="F47" s="7">
        <f>Data!F47</f>
        <v>22400</v>
      </c>
      <c r="G47" s="7">
        <f>Data!G47</f>
        <v>15399.999999999998</v>
      </c>
      <c r="H47" s="7">
        <f>Data!H47</f>
        <v>17700</v>
      </c>
      <c r="I47" s="12">
        <f>Data!I47</f>
        <v>7</v>
      </c>
      <c r="J47" s="8"/>
      <c r="K47" s="18">
        <f t="shared" si="8"/>
        <v>0</v>
      </c>
      <c r="L47" s="15">
        <f t="shared" si="7"/>
        <v>0</v>
      </c>
      <c r="M47" s="15">
        <f t="shared" si="1"/>
        <v>0</v>
      </c>
      <c r="N47" s="15">
        <f t="shared" si="2"/>
        <v>0</v>
      </c>
      <c r="O47" s="15">
        <f t="shared" si="3"/>
        <v>0</v>
      </c>
      <c r="P47" s="15">
        <f t="shared" si="4"/>
        <v>0</v>
      </c>
      <c r="Q47" s="15">
        <f t="shared" si="5"/>
        <v>0</v>
      </c>
      <c r="R47" s="11">
        <f t="shared" si="6"/>
        <v>0</v>
      </c>
    </row>
    <row r="48" spans="2:18" x14ac:dyDescent="0.3">
      <c r="B48" s="101">
        <f>Data!B48</f>
        <v>45</v>
      </c>
      <c r="C48" s="7">
        <f>Data!C48</f>
        <v>12500</v>
      </c>
      <c r="D48" s="7">
        <f>Data!D48</f>
        <v>7500</v>
      </c>
      <c r="E48" s="7">
        <f>Data!E48</f>
        <v>16500</v>
      </c>
      <c r="F48" s="7">
        <f>Data!F48</f>
        <v>19600</v>
      </c>
      <c r="G48" s="7">
        <f>Data!G48</f>
        <v>13300</v>
      </c>
      <c r="H48" s="7">
        <f>Data!H48</f>
        <v>22500</v>
      </c>
      <c r="I48" s="12">
        <f>Data!I48</f>
        <v>3</v>
      </c>
      <c r="J48" s="8"/>
      <c r="K48" s="18">
        <f t="shared" si="8"/>
        <v>0</v>
      </c>
      <c r="L48" s="15">
        <f t="shared" si="7"/>
        <v>0</v>
      </c>
      <c r="M48" s="15">
        <f t="shared" si="1"/>
        <v>0</v>
      </c>
      <c r="N48" s="15">
        <f t="shared" si="2"/>
        <v>0</v>
      </c>
      <c r="O48" s="15">
        <f t="shared" si="3"/>
        <v>0</v>
      </c>
      <c r="P48" s="15">
        <f t="shared" si="4"/>
        <v>0</v>
      </c>
      <c r="Q48" s="15">
        <f t="shared" si="5"/>
        <v>0</v>
      </c>
      <c r="R48" s="11">
        <f t="shared" si="6"/>
        <v>0</v>
      </c>
    </row>
    <row r="49" spans="2:18" x14ac:dyDescent="0.3">
      <c r="B49" s="101">
        <f>Data!B49</f>
        <v>46</v>
      </c>
      <c r="C49" s="7">
        <f>Data!C49</f>
        <v>10500</v>
      </c>
      <c r="D49" s="7">
        <f>Data!D49</f>
        <v>7500</v>
      </c>
      <c r="E49" s="7">
        <f>Data!E49</f>
        <v>16500</v>
      </c>
      <c r="F49" s="7">
        <f>Data!F49</f>
        <v>18900</v>
      </c>
      <c r="G49" s="7">
        <f>Data!G49</f>
        <v>18900</v>
      </c>
      <c r="H49" s="7">
        <f>Data!H49</f>
        <v>19800</v>
      </c>
      <c r="I49" s="12">
        <f>Data!I49</f>
        <v>5</v>
      </c>
      <c r="J49" s="8"/>
      <c r="K49" s="18">
        <f t="shared" si="8"/>
        <v>0</v>
      </c>
      <c r="L49" s="15">
        <f t="shared" si="7"/>
        <v>0</v>
      </c>
      <c r="M49" s="15">
        <f t="shared" si="1"/>
        <v>0</v>
      </c>
      <c r="N49" s="15">
        <f t="shared" si="2"/>
        <v>0</v>
      </c>
      <c r="O49" s="15">
        <f t="shared" si="3"/>
        <v>0</v>
      </c>
      <c r="P49" s="15">
        <f t="shared" si="4"/>
        <v>0</v>
      </c>
      <c r="Q49" s="15">
        <f t="shared" si="5"/>
        <v>0</v>
      </c>
      <c r="R49" s="11">
        <f t="shared" si="6"/>
        <v>0</v>
      </c>
    </row>
    <row r="50" spans="2:18" x14ac:dyDescent="0.3">
      <c r="B50" s="101">
        <f>Data!B50</f>
        <v>47</v>
      </c>
      <c r="C50" s="7">
        <f>Data!C50</f>
        <v>14500</v>
      </c>
      <c r="D50" s="7">
        <f>Data!D50</f>
        <v>12000</v>
      </c>
      <c r="E50" s="7">
        <f>Data!E50</f>
        <v>18500</v>
      </c>
      <c r="F50" s="7">
        <f>Data!F50</f>
        <v>18200</v>
      </c>
      <c r="G50" s="7">
        <f>Data!G50</f>
        <v>18900</v>
      </c>
      <c r="H50" s="7">
        <f>Data!H50</f>
        <v>13800</v>
      </c>
      <c r="I50" s="12">
        <f>Data!I50</f>
        <v>2</v>
      </c>
      <c r="J50" s="8"/>
      <c r="K50" s="18">
        <f t="shared" si="8"/>
        <v>0</v>
      </c>
      <c r="L50" s="15">
        <f t="shared" si="7"/>
        <v>0</v>
      </c>
      <c r="M50" s="15">
        <f t="shared" si="1"/>
        <v>0</v>
      </c>
      <c r="N50" s="15">
        <f t="shared" si="2"/>
        <v>0</v>
      </c>
      <c r="O50" s="15">
        <f t="shared" si="3"/>
        <v>0</v>
      </c>
      <c r="P50" s="15">
        <f t="shared" si="4"/>
        <v>0</v>
      </c>
      <c r="Q50" s="15">
        <f t="shared" si="5"/>
        <v>0</v>
      </c>
      <c r="R50" s="11">
        <f t="shared" si="6"/>
        <v>0</v>
      </c>
    </row>
    <row r="51" spans="2:18" x14ac:dyDescent="0.3">
      <c r="B51" s="101">
        <f>Data!B51</f>
        <v>48</v>
      </c>
      <c r="C51" s="7">
        <f>Data!C51</f>
        <v>18500</v>
      </c>
      <c r="D51" s="7">
        <f>Data!D51</f>
        <v>10000</v>
      </c>
      <c r="E51" s="7">
        <f>Data!E51</f>
        <v>20500</v>
      </c>
      <c r="F51" s="7">
        <f>Data!F51</f>
        <v>17500</v>
      </c>
      <c r="G51" s="7">
        <f>Data!G51</f>
        <v>16099.999999999998</v>
      </c>
      <c r="H51" s="7">
        <f>Data!H51</f>
        <v>17100</v>
      </c>
      <c r="I51" s="12">
        <f>Data!I51</f>
        <v>4</v>
      </c>
      <c r="J51" s="8"/>
      <c r="K51" s="18">
        <f t="shared" si="8"/>
        <v>0</v>
      </c>
      <c r="L51" s="15">
        <f t="shared" si="7"/>
        <v>0</v>
      </c>
      <c r="M51" s="15">
        <f t="shared" si="1"/>
        <v>0</v>
      </c>
      <c r="N51" s="15">
        <f t="shared" si="2"/>
        <v>0</v>
      </c>
      <c r="O51" s="15">
        <f t="shared" si="3"/>
        <v>0</v>
      </c>
      <c r="P51" s="15">
        <f t="shared" si="4"/>
        <v>0</v>
      </c>
      <c r="Q51" s="15">
        <f t="shared" si="5"/>
        <v>0</v>
      </c>
      <c r="R51" s="11">
        <f t="shared" si="6"/>
        <v>0</v>
      </c>
    </row>
    <row r="52" spans="2:18" x14ac:dyDescent="0.3">
      <c r="B52" s="101">
        <f>Data!B52</f>
        <v>49</v>
      </c>
      <c r="C52" s="7">
        <f>Data!C52</f>
        <v>16000</v>
      </c>
      <c r="D52" s="7">
        <f>Data!D52</f>
        <v>12000</v>
      </c>
      <c r="E52" s="7">
        <f>Data!E52</f>
        <v>18500</v>
      </c>
      <c r="F52" s="7">
        <f>Data!F52</f>
        <v>23100</v>
      </c>
      <c r="G52" s="7">
        <f>Data!G52</f>
        <v>16800</v>
      </c>
      <c r="H52" s="7">
        <f>Data!H52</f>
        <v>17700</v>
      </c>
      <c r="I52" s="12">
        <f>Data!I52</f>
        <v>1</v>
      </c>
      <c r="J52" s="8"/>
      <c r="K52" s="18">
        <f t="shared" si="8"/>
        <v>0</v>
      </c>
      <c r="L52" s="15">
        <f t="shared" si="7"/>
        <v>0</v>
      </c>
      <c r="M52" s="15">
        <f t="shared" si="1"/>
        <v>0</v>
      </c>
      <c r="N52" s="15">
        <f t="shared" si="2"/>
        <v>0</v>
      </c>
      <c r="O52" s="15">
        <f t="shared" si="3"/>
        <v>0</v>
      </c>
      <c r="P52" s="15">
        <f t="shared" si="4"/>
        <v>0</v>
      </c>
      <c r="Q52" s="15">
        <f t="shared" si="5"/>
        <v>0</v>
      </c>
      <c r="R52" s="11">
        <f t="shared" si="6"/>
        <v>0</v>
      </c>
    </row>
    <row r="53" spans="2:18" x14ac:dyDescent="0.3">
      <c r="B53" s="101">
        <f>Data!B53</f>
        <v>50</v>
      </c>
      <c r="C53" s="7">
        <f>Data!C53</f>
        <v>16000</v>
      </c>
      <c r="D53" s="7">
        <f>Data!D53</f>
        <v>11000</v>
      </c>
      <c r="E53" s="7">
        <f>Data!E53</f>
        <v>20500</v>
      </c>
      <c r="F53" s="7">
        <f>Data!F53</f>
        <v>20300</v>
      </c>
      <c r="G53" s="7">
        <f>Data!G53</f>
        <v>15399.999999999998</v>
      </c>
      <c r="H53" s="7">
        <f>Data!H53</f>
        <v>13500</v>
      </c>
      <c r="I53" s="12">
        <f>Data!I53</f>
        <v>2</v>
      </c>
      <c r="J53" s="8"/>
      <c r="K53" s="18">
        <f t="shared" si="8"/>
        <v>0</v>
      </c>
      <c r="L53" s="15">
        <f t="shared" si="7"/>
        <v>0</v>
      </c>
      <c r="M53" s="15">
        <f t="shared" si="1"/>
        <v>0</v>
      </c>
      <c r="N53" s="15">
        <f t="shared" si="2"/>
        <v>0</v>
      </c>
      <c r="O53" s="15">
        <f t="shared" si="3"/>
        <v>0</v>
      </c>
      <c r="P53" s="15">
        <f t="shared" si="4"/>
        <v>0</v>
      </c>
      <c r="Q53" s="15">
        <f t="shared" si="5"/>
        <v>0</v>
      </c>
      <c r="R53" s="11">
        <f t="shared" si="6"/>
        <v>0</v>
      </c>
    </row>
    <row r="54" spans="2:18" x14ac:dyDescent="0.3">
      <c r="B54" s="101">
        <f>Data!B54</f>
        <v>51</v>
      </c>
      <c r="C54" s="7">
        <f>Data!C54</f>
        <v>11500</v>
      </c>
      <c r="D54" s="7">
        <f>Data!D54</f>
        <v>10500</v>
      </c>
      <c r="E54" s="7">
        <f>Data!E54</f>
        <v>16500</v>
      </c>
      <c r="F54" s="7">
        <f>Data!F54</f>
        <v>17500</v>
      </c>
      <c r="G54" s="7">
        <f>Data!G54</f>
        <v>16800</v>
      </c>
      <c r="H54" s="7">
        <f>Data!H54</f>
        <v>16200</v>
      </c>
      <c r="I54" s="12">
        <f>Data!I54</f>
        <v>7</v>
      </c>
      <c r="J54" s="8"/>
      <c r="K54" s="18">
        <f t="shared" si="8"/>
        <v>0</v>
      </c>
      <c r="L54" s="15">
        <f t="shared" si="7"/>
        <v>0</v>
      </c>
      <c r="M54" s="15">
        <f t="shared" si="1"/>
        <v>0</v>
      </c>
      <c r="N54" s="15">
        <f t="shared" si="2"/>
        <v>0</v>
      </c>
      <c r="O54" s="15">
        <f t="shared" si="3"/>
        <v>0</v>
      </c>
      <c r="P54" s="15">
        <f t="shared" si="4"/>
        <v>0</v>
      </c>
      <c r="Q54" s="15">
        <f t="shared" si="5"/>
        <v>0</v>
      </c>
      <c r="R54" s="11">
        <f t="shared" si="6"/>
        <v>0</v>
      </c>
    </row>
    <row r="55" spans="2:18" x14ac:dyDescent="0.3">
      <c r="B55" s="101">
        <f>Data!B55</f>
        <v>52</v>
      </c>
      <c r="C55" s="7">
        <f>Data!C55</f>
        <v>18500</v>
      </c>
      <c r="D55" s="7">
        <f>Data!D55</f>
        <v>9000</v>
      </c>
      <c r="E55" s="7">
        <f>Data!E55</f>
        <v>24000</v>
      </c>
      <c r="F55" s="7">
        <f>Data!F55</f>
        <v>18200</v>
      </c>
      <c r="G55" s="7">
        <f>Data!G55</f>
        <v>16099.999999999998</v>
      </c>
      <c r="H55" s="7">
        <f>Data!H55</f>
        <v>11700</v>
      </c>
      <c r="I55" s="12">
        <f>Data!I55</f>
        <v>3</v>
      </c>
      <c r="J55" s="8"/>
      <c r="K55" s="18">
        <f t="shared" si="8"/>
        <v>0</v>
      </c>
      <c r="L55" s="15">
        <f t="shared" si="7"/>
        <v>0</v>
      </c>
      <c r="M55" s="15">
        <f t="shared" si="1"/>
        <v>0</v>
      </c>
      <c r="N55" s="15">
        <f t="shared" si="2"/>
        <v>0</v>
      </c>
      <c r="O55" s="15">
        <f t="shared" si="3"/>
        <v>0</v>
      </c>
      <c r="P55" s="15">
        <f t="shared" si="4"/>
        <v>0</v>
      </c>
      <c r="Q55" s="15">
        <f t="shared" si="5"/>
        <v>0</v>
      </c>
      <c r="R55" s="11">
        <f t="shared" si="6"/>
        <v>0</v>
      </c>
    </row>
    <row r="56" spans="2:18" x14ac:dyDescent="0.3">
      <c r="B56" s="101">
        <f>Data!B56</f>
        <v>53</v>
      </c>
      <c r="C56" s="7">
        <f>Data!C56</f>
        <v>18000</v>
      </c>
      <c r="D56" s="7">
        <f>Data!D56</f>
        <v>8500</v>
      </c>
      <c r="E56" s="7">
        <f>Data!E56</f>
        <v>23000</v>
      </c>
      <c r="F56" s="7">
        <f>Data!F56</f>
        <v>21700</v>
      </c>
      <c r="G56" s="7">
        <f>Data!G56</f>
        <v>21000</v>
      </c>
      <c r="H56" s="7">
        <f>Data!H56</f>
        <v>24000</v>
      </c>
      <c r="I56" s="12">
        <f>Data!I56</f>
        <v>5</v>
      </c>
      <c r="J56" s="8"/>
      <c r="K56" s="18">
        <f t="shared" si="8"/>
        <v>0</v>
      </c>
      <c r="L56" s="15">
        <f t="shared" si="7"/>
        <v>0</v>
      </c>
      <c r="M56" s="15">
        <f t="shared" si="1"/>
        <v>0</v>
      </c>
      <c r="N56" s="15">
        <f t="shared" si="2"/>
        <v>0</v>
      </c>
      <c r="O56" s="15">
        <f t="shared" si="3"/>
        <v>0</v>
      </c>
      <c r="P56" s="15">
        <f t="shared" si="4"/>
        <v>0</v>
      </c>
      <c r="Q56" s="15">
        <f t="shared" si="5"/>
        <v>0</v>
      </c>
      <c r="R56" s="11">
        <f t="shared" si="6"/>
        <v>0</v>
      </c>
    </row>
    <row r="57" spans="2:18" x14ac:dyDescent="0.3">
      <c r="B57" s="101">
        <f>Data!B57</f>
        <v>54</v>
      </c>
      <c r="C57" s="7">
        <f>Data!C57</f>
        <v>14500</v>
      </c>
      <c r="D57" s="7">
        <f>Data!D57</f>
        <v>13500</v>
      </c>
      <c r="E57" s="7">
        <f>Data!E57</f>
        <v>19500</v>
      </c>
      <c r="F57" s="7">
        <f>Data!F57</f>
        <v>16800</v>
      </c>
      <c r="G57" s="7">
        <f>Data!G57</f>
        <v>17500</v>
      </c>
      <c r="H57" s="7">
        <f>Data!H57</f>
        <v>13200</v>
      </c>
      <c r="I57" s="12">
        <f>Data!I57</f>
        <v>3</v>
      </c>
      <c r="J57" s="8"/>
      <c r="K57" s="18">
        <f t="shared" si="8"/>
        <v>0</v>
      </c>
      <c r="L57" s="15">
        <f t="shared" si="7"/>
        <v>0</v>
      </c>
      <c r="M57" s="15">
        <f t="shared" si="1"/>
        <v>0</v>
      </c>
      <c r="N57" s="15">
        <f t="shared" si="2"/>
        <v>0</v>
      </c>
      <c r="O57" s="15">
        <f t="shared" si="3"/>
        <v>0</v>
      </c>
      <c r="P57" s="15">
        <f t="shared" si="4"/>
        <v>0</v>
      </c>
      <c r="Q57" s="15">
        <f t="shared" si="5"/>
        <v>0</v>
      </c>
      <c r="R57" s="11">
        <f t="shared" si="6"/>
        <v>0</v>
      </c>
    </row>
    <row r="58" spans="2:18" x14ac:dyDescent="0.3">
      <c r="B58" s="101">
        <f>Data!B58</f>
        <v>55</v>
      </c>
      <c r="C58" s="7">
        <f>Data!C58</f>
        <v>18500</v>
      </c>
      <c r="D58" s="7">
        <f>Data!D58</f>
        <v>8000</v>
      </c>
      <c r="E58" s="7">
        <f>Data!E58</f>
        <v>23500</v>
      </c>
      <c r="F58" s="7">
        <f>Data!F58</f>
        <v>18200</v>
      </c>
      <c r="G58" s="7">
        <f>Data!G58</f>
        <v>16099.999999999998</v>
      </c>
      <c r="H58" s="7">
        <f>Data!H58</f>
        <v>17400</v>
      </c>
      <c r="I58" s="12">
        <f>Data!I58</f>
        <v>4</v>
      </c>
      <c r="J58" s="8"/>
      <c r="K58" s="18">
        <f t="shared" si="8"/>
        <v>0</v>
      </c>
      <c r="L58" s="15">
        <f t="shared" si="7"/>
        <v>0</v>
      </c>
      <c r="M58" s="15">
        <f t="shared" si="1"/>
        <v>0</v>
      </c>
      <c r="N58" s="15">
        <f t="shared" si="2"/>
        <v>0</v>
      </c>
      <c r="O58" s="15">
        <f t="shared" si="3"/>
        <v>0</v>
      </c>
      <c r="P58" s="15">
        <f t="shared" si="4"/>
        <v>0</v>
      </c>
      <c r="Q58" s="15">
        <f t="shared" si="5"/>
        <v>0</v>
      </c>
      <c r="R58" s="11">
        <f t="shared" si="6"/>
        <v>0</v>
      </c>
    </row>
    <row r="59" spans="2:18" x14ac:dyDescent="0.3">
      <c r="B59" s="101">
        <f>Data!B59</f>
        <v>56</v>
      </c>
      <c r="C59" s="7">
        <f>Data!C59</f>
        <v>16000</v>
      </c>
      <c r="D59" s="7">
        <f>Data!D59</f>
        <v>13000</v>
      </c>
      <c r="E59" s="7">
        <f>Data!E59</f>
        <v>18500</v>
      </c>
      <c r="F59" s="7">
        <f>Data!F59</f>
        <v>18200</v>
      </c>
      <c r="G59" s="7">
        <f>Data!G59</f>
        <v>20300</v>
      </c>
      <c r="H59" s="7">
        <f>Data!H59</f>
        <v>11100</v>
      </c>
      <c r="I59" s="12">
        <f>Data!I59</f>
        <v>6</v>
      </c>
      <c r="J59" s="8"/>
      <c r="K59" s="18">
        <f t="shared" si="8"/>
        <v>0</v>
      </c>
      <c r="L59" s="15">
        <f t="shared" si="7"/>
        <v>0</v>
      </c>
      <c r="M59" s="15">
        <f t="shared" si="1"/>
        <v>0</v>
      </c>
      <c r="N59" s="15">
        <f t="shared" si="2"/>
        <v>0</v>
      </c>
      <c r="O59" s="15">
        <f t="shared" si="3"/>
        <v>0</v>
      </c>
      <c r="P59" s="15">
        <f t="shared" si="4"/>
        <v>0</v>
      </c>
      <c r="Q59" s="15">
        <f t="shared" si="5"/>
        <v>0</v>
      </c>
      <c r="R59" s="11">
        <f t="shared" si="6"/>
        <v>0</v>
      </c>
    </row>
    <row r="60" spans="2:18" x14ac:dyDescent="0.3">
      <c r="B60" s="101">
        <f>Data!B60</f>
        <v>57</v>
      </c>
      <c r="C60" s="7">
        <f>Data!C60</f>
        <v>14000</v>
      </c>
      <c r="D60" s="7">
        <f>Data!D60</f>
        <v>13000</v>
      </c>
      <c r="E60" s="7">
        <f>Data!E60</f>
        <v>19500</v>
      </c>
      <c r="F60" s="7">
        <f>Data!F60</f>
        <v>21700</v>
      </c>
      <c r="G60" s="7">
        <f>Data!G60</f>
        <v>20300</v>
      </c>
      <c r="H60" s="7">
        <f>Data!H60</f>
        <v>11700</v>
      </c>
      <c r="I60" s="12">
        <f>Data!I60</f>
        <v>4</v>
      </c>
      <c r="J60" s="8"/>
      <c r="K60" s="18">
        <f t="shared" si="8"/>
        <v>0</v>
      </c>
      <c r="L60" s="15">
        <f t="shared" si="7"/>
        <v>0</v>
      </c>
      <c r="M60" s="15">
        <f t="shared" si="1"/>
        <v>0</v>
      </c>
      <c r="N60" s="15">
        <f t="shared" si="2"/>
        <v>0</v>
      </c>
      <c r="O60" s="15">
        <f t="shared" si="3"/>
        <v>0</v>
      </c>
      <c r="P60" s="15">
        <f t="shared" si="4"/>
        <v>0</v>
      </c>
      <c r="Q60" s="15">
        <f t="shared" si="5"/>
        <v>0</v>
      </c>
      <c r="R60" s="11">
        <f t="shared" si="6"/>
        <v>0</v>
      </c>
    </row>
    <row r="61" spans="2:18" x14ac:dyDescent="0.3">
      <c r="B61" s="101">
        <f>Data!B61</f>
        <v>58</v>
      </c>
      <c r="C61" s="7">
        <f>Data!C61</f>
        <v>12500</v>
      </c>
      <c r="D61" s="7">
        <f>Data!D61</f>
        <v>12500</v>
      </c>
      <c r="E61" s="7">
        <f>Data!E61</f>
        <v>20000</v>
      </c>
      <c r="F61" s="7">
        <f>Data!F61</f>
        <v>21700</v>
      </c>
      <c r="G61" s="7">
        <f>Data!G61</f>
        <v>-20300</v>
      </c>
      <c r="H61" s="7">
        <f>Data!H61</f>
        <v>14400</v>
      </c>
      <c r="I61" s="12">
        <f>Data!I61</f>
        <v>8</v>
      </c>
      <c r="J61" s="8"/>
      <c r="K61" s="18">
        <f t="shared" si="8"/>
        <v>0</v>
      </c>
      <c r="L61" s="15">
        <f t="shared" si="7"/>
        <v>0</v>
      </c>
      <c r="M61" s="15">
        <f t="shared" si="1"/>
        <v>0</v>
      </c>
      <c r="N61" s="15">
        <f t="shared" si="2"/>
        <v>0</v>
      </c>
      <c r="O61" s="15">
        <f t="shared" si="3"/>
        <v>0</v>
      </c>
      <c r="P61" s="15">
        <f t="shared" si="4"/>
        <v>1</v>
      </c>
      <c r="Q61" s="15">
        <f t="shared" si="5"/>
        <v>0</v>
      </c>
      <c r="R61" s="11">
        <f t="shared" si="6"/>
        <v>0</v>
      </c>
    </row>
    <row r="62" spans="2:18" x14ac:dyDescent="0.3">
      <c r="B62" s="101">
        <f>Data!B62</f>
        <v>59</v>
      </c>
      <c r="C62" s="7">
        <f>Data!C62</f>
        <v>13000</v>
      </c>
      <c r="D62" s="7">
        <f>Data!D62</f>
        <v>13000</v>
      </c>
      <c r="E62" s="7">
        <f>Data!E62</f>
        <v>23000</v>
      </c>
      <c r="F62" s="7">
        <f>Data!F62</f>
        <v>20300</v>
      </c>
      <c r="G62" s="7">
        <f>Data!G62</f>
        <v>14000</v>
      </c>
      <c r="H62" s="7">
        <f>Data!H62</f>
        <v>10200</v>
      </c>
      <c r="I62" s="12">
        <f>Data!I62</f>
        <v>6</v>
      </c>
      <c r="J62" s="8"/>
      <c r="K62" s="18">
        <f t="shared" si="8"/>
        <v>0</v>
      </c>
      <c r="L62" s="15">
        <f t="shared" si="7"/>
        <v>0</v>
      </c>
      <c r="M62" s="15">
        <f t="shared" si="1"/>
        <v>0</v>
      </c>
      <c r="N62" s="15">
        <f t="shared" si="2"/>
        <v>0</v>
      </c>
      <c r="O62" s="15">
        <f t="shared" si="3"/>
        <v>0</v>
      </c>
      <c r="P62" s="15">
        <f t="shared" si="4"/>
        <v>0</v>
      </c>
      <c r="Q62" s="15">
        <f t="shared" si="5"/>
        <v>0</v>
      </c>
      <c r="R62" s="11">
        <f t="shared" si="6"/>
        <v>0</v>
      </c>
    </row>
    <row r="63" spans="2:18" x14ac:dyDescent="0.3">
      <c r="B63" s="101">
        <f>Data!B63</f>
        <v>60</v>
      </c>
      <c r="C63" s="7">
        <f>Data!C63</f>
        <v>19500</v>
      </c>
      <c r="D63" s="7">
        <f>Data!D63</f>
        <v>10000</v>
      </c>
      <c r="E63" s="7">
        <f>Data!E63</f>
        <v>15500</v>
      </c>
      <c r="F63" s="7">
        <f>Data!F63</f>
        <v>20300</v>
      </c>
      <c r="G63" s="7">
        <f>Data!G63</f>
        <v>13300</v>
      </c>
      <c r="H63" s="7">
        <f>Data!H63</f>
        <v>17000000</v>
      </c>
      <c r="I63" s="12">
        <f>Data!I63</f>
        <v>4</v>
      </c>
      <c r="J63" s="8"/>
      <c r="K63" s="18">
        <f t="shared" si="8"/>
        <v>0</v>
      </c>
      <c r="L63" s="15">
        <f t="shared" si="7"/>
        <v>0</v>
      </c>
      <c r="M63" s="15">
        <f t="shared" si="1"/>
        <v>0</v>
      </c>
      <c r="N63" s="15">
        <f t="shared" si="2"/>
        <v>0</v>
      </c>
      <c r="O63" s="15">
        <f t="shared" si="3"/>
        <v>0</v>
      </c>
      <c r="P63" s="15">
        <f t="shared" si="4"/>
        <v>0</v>
      </c>
      <c r="Q63" s="15">
        <f t="shared" si="5"/>
        <v>1</v>
      </c>
      <c r="R63" s="11">
        <f t="shared" si="6"/>
        <v>0</v>
      </c>
    </row>
    <row r="64" spans="2:18" x14ac:dyDescent="0.3">
      <c r="B64" s="101">
        <f>Data!B64</f>
        <v>61</v>
      </c>
      <c r="C64" s="7">
        <f>Data!C64</f>
        <v>19000</v>
      </c>
      <c r="D64" s="7">
        <f>Data!D64</f>
        <v>8000</v>
      </c>
      <c r="E64" s="7">
        <f>Data!E64</f>
        <v>23500</v>
      </c>
      <c r="F64" s="7">
        <f>Data!F64</f>
        <v>22400</v>
      </c>
      <c r="G64" s="7">
        <f>Data!G64</f>
        <v>14000</v>
      </c>
      <c r="H64" s="7">
        <f>Data!H64</f>
        <v>12300</v>
      </c>
      <c r="I64" s="12">
        <f>Data!I64</f>
        <v>5</v>
      </c>
      <c r="J64" s="8"/>
      <c r="K64" s="18">
        <f t="shared" si="8"/>
        <v>0</v>
      </c>
      <c r="L64" s="15">
        <f t="shared" si="7"/>
        <v>0</v>
      </c>
      <c r="M64" s="15">
        <f t="shared" si="1"/>
        <v>0</v>
      </c>
      <c r="N64" s="15">
        <f t="shared" si="2"/>
        <v>0</v>
      </c>
      <c r="O64" s="15">
        <f t="shared" si="3"/>
        <v>0</v>
      </c>
      <c r="P64" s="15">
        <f t="shared" si="4"/>
        <v>0</v>
      </c>
      <c r="Q64" s="15">
        <f t="shared" si="5"/>
        <v>0</v>
      </c>
      <c r="R64" s="11">
        <f t="shared" si="6"/>
        <v>0</v>
      </c>
    </row>
    <row r="65" spans="2:18" x14ac:dyDescent="0.3">
      <c r="B65" s="101">
        <f>Data!B65</f>
        <v>62</v>
      </c>
      <c r="C65" s="7">
        <f>Data!C65</f>
        <v>14000</v>
      </c>
      <c r="D65" s="7">
        <f>Data!D65</f>
        <v>10500</v>
      </c>
      <c r="E65" s="7">
        <f>Data!E65</f>
        <v>20500</v>
      </c>
      <c r="F65" s="7">
        <f>Data!F65</f>
        <v>18200</v>
      </c>
      <c r="G65" s="7">
        <f>Data!G65</f>
        <v>15399.999999999998</v>
      </c>
      <c r="H65" s="7">
        <f>Data!H65</f>
        <v>19500</v>
      </c>
      <c r="I65" s="12">
        <f>Data!I65</f>
        <v>5</v>
      </c>
      <c r="J65" s="8"/>
      <c r="K65" s="18">
        <f t="shared" si="8"/>
        <v>0</v>
      </c>
      <c r="L65" s="15">
        <f t="shared" si="7"/>
        <v>0</v>
      </c>
      <c r="M65" s="15">
        <f t="shared" si="1"/>
        <v>0</v>
      </c>
      <c r="N65" s="15">
        <f t="shared" si="2"/>
        <v>0</v>
      </c>
      <c r="O65" s="15">
        <f t="shared" si="3"/>
        <v>0</v>
      </c>
      <c r="P65" s="15">
        <f t="shared" si="4"/>
        <v>0</v>
      </c>
      <c r="Q65" s="15">
        <f t="shared" si="5"/>
        <v>0</v>
      </c>
      <c r="R65" s="11">
        <f t="shared" si="6"/>
        <v>0</v>
      </c>
    </row>
    <row r="66" spans="2:18" x14ac:dyDescent="0.3">
      <c r="B66" s="101">
        <f>Data!B66</f>
        <v>63</v>
      </c>
      <c r="C66" s="7">
        <f>Data!C66</f>
        <v>14500</v>
      </c>
      <c r="D66" s="7">
        <f>Data!D66</f>
        <v>8500</v>
      </c>
      <c r="E66" s="7">
        <f>Data!E66</f>
        <v>16000</v>
      </c>
      <c r="F66" s="7">
        <f>Data!F66</f>
        <v>21000</v>
      </c>
      <c r="G66" s="7">
        <f>Data!G66</f>
        <v>14699.999999999998</v>
      </c>
      <c r="H66" s="7">
        <f>Data!H66</f>
        <v>12300</v>
      </c>
      <c r="I66" s="12">
        <f>Data!I66</f>
        <v>3</v>
      </c>
      <c r="J66" s="8"/>
      <c r="K66" s="18">
        <f t="shared" si="8"/>
        <v>0</v>
      </c>
      <c r="L66" s="15">
        <f t="shared" si="7"/>
        <v>0</v>
      </c>
      <c r="M66" s="15">
        <f t="shared" si="1"/>
        <v>0</v>
      </c>
      <c r="N66" s="15">
        <f t="shared" si="2"/>
        <v>0</v>
      </c>
      <c r="O66" s="15">
        <f t="shared" si="3"/>
        <v>0</v>
      </c>
      <c r="P66" s="15">
        <f t="shared" si="4"/>
        <v>0</v>
      </c>
      <c r="Q66" s="15">
        <f t="shared" si="5"/>
        <v>0</v>
      </c>
      <c r="R66" s="11">
        <f t="shared" si="6"/>
        <v>0</v>
      </c>
    </row>
    <row r="67" spans="2:18" x14ac:dyDescent="0.3">
      <c r="B67" s="101">
        <f>Data!B67</f>
        <v>64</v>
      </c>
      <c r="C67" s="7">
        <f>Data!C67</f>
        <v>10500</v>
      </c>
      <c r="D67" s="7">
        <f>Data!D67</f>
        <v>13500</v>
      </c>
      <c r="E67" s="7">
        <f>Data!E67</f>
        <v>16000</v>
      </c>
      <c r="F67" s="7">
        <f>Data!F67</f>
        <v>20300</v>
      </c>
      <c r="G67" s="7">
        <f>Data!G67</f>
        <v>14699.999999999998</v>
      </c>
      <c r="H67" s="7">
        <f>Data!H67</f>
        <v>23100</v>
      </c>
      <c r="I67" s="12">
        <f>Data!I67</f>
        <v>1</v>
      </c>
      <c r="J67" s="8"/>
      <c r="K67" s="18">
        <f t="shared" si="8"/>
        <v>0</v>
      </c>
      <c r="L67" s="15">
        <f t="shared" si="7"/>
        <v>0</v>
      </c>
      <c r="M67" s="15">
        <f t="shared" si="1"/>
        <v>0</v>
      </c>
      <c r="N67" s="15">
        <f t="shared" si="2"/>
        <v>0</v>
      </c>
      <c r="O67" s="15">
        <f t="shared" si="3"/>
        <v>0</v>
      </c>
      <c r="P67" s="15">
        <f t="shared" si="4"/>
        <v>0</v>
      </c>
      <c r="Q67" s="15">
        <f t="shared" si="5"/>
        <v>0</v>
      </c>
      <c r="R67" s="11">
        <f t="shared" si="6"/>
        <v>0</v>
      </c>
    </row>
    <row r="68" spans="2:18" x14ac:dyDescent="0.3">
      <c r="B68" s="101">
        <f>Data!B68</f>
        <v>65</v>
      </c>
      <c r="C68" s="7">
        <f>Data!C68</f>
        <v>14000</v>
      </c>
      <c r="D68" s="7">
        <f>Data!D68</f>
        <v>8000</v>
      </c>
      <c r="E68" s="7">
        <f>Data!E68</f>
        <v>23500</v>
      </c>
      <c r="F68" s="7">
        <f>Data!F68</f>
        <v>21700</v>
      </c>
      <c r="G68" s="7">
        <f>Data!G68</f>
        <v>16800</v>
      </c>
      <c r="H68" s="7">
        <f>Data!H68</f>
        <v>16500</v>
      </c>
      <c r="I68" s="12">
        <f>Data!I68</f>
        <v>3</v>
      </c>
      <c r="J68" s="8"/>
      <c r="K68" s="18">
        <f t="shared" si="8"/>
        <v>0</v>
      </c>
      <c r="L68" s="15">
        <f t="shared" si="7"/>
        <v>0</v>
      </c>
      <c r="M68" s="15">
        <f t="shared" ref="M68:M123" si="15">IF(OR(D68&lt;0,D68&gt;100000),1,0)</f>
        <v>0</v>
      </c>
      <c r="N68" s="15">
        <f t="shared" ref="N68:N123" si="16">IF(OR(E68&lt;0,E68&gt;100000),1,0)</f>
        <v>0</v>
      </c>
      <c r="O68" s="15">
        <f t="shared" ref="O68:O123" si="17">IF(OR(F68&lt;0,F68&gt;100000),1,0)</f>
        <v>0</v>
      </c>
      <c r="P68" s="15">
        <f t="shared" ref="P68:P123" si="18">IF(OR(G68&lt;0,G68&gt;100000),1,0)</f>
        <v>0</v>
      </c>
      <c r="Q68" s="15">
        <f t="shared" ref="Q68:Q123" si="19">IF(OR(H68&lt;0,H68&gt;100000),1,0)</f>
        <v>0</v>
      </c>
      <c r="R68" s="11">
        <f t="shared" ref="R68:R123" si="20">IF(OR(I68&lt;0,I68&gt;100000),1,0)</f>
        <v>0</v>
      </c>
    </row>
    <row r="69" spans="2:18" x14ac:dyDescent="0.3">
      <c r="B69" s="101">
        <f>Data!B69</f>
        <v>66</v>
      </c>
      <c r="C69" s="7">
        <f>Data!C69</f>
        <v>19500</v>
      </c>
      <c r="D69" s="7">
        <f>Data!D69</f>
        <v>11500</v>
      </c>
      <c r="E69" s="7">
        <f>Data!E69</f>
        <v>19000</v>
      </c>
      <c r="F69" s="7">
        <f>Data!F69</f>
        <v>18200</v>
      </c>
      <c r="G69" s="7">
        <f>Data!G69</f>
        <v>16099.999999999998</v>
      </c>
      <c r="H69" s="7">
        <f>Data!H69</f>
        <v>23700</v>
      </c>
      <c r="I69" s="12">
        <f>Data!I69</f>
        <v>3</v>
      </c>
      <c r="J69" s="8"/>
      <c r="K69" s="18">
        <f t="shared" si="8"/>
        <v>0</v>
      </c>
      <c r="L69" s="15">
        <f t="shared" ref="L69:L123" si="21">IF(OR(C69&lt;0,C69&gt;100000),1,0)</f>
        <v>0</v>
      </c>
      <c r="M69" s="15">
        <f t="shared" si="15"/>
        <v>0</v>
      </c>
      <c r="N69" s="15">
        <f t="shared" si="16"/>
        <v>0</v>
      </c>
      <c r="O69" s="15">
        <f t="shared" si="17"/>
        <v>0</v>
      </c>
      <c r="P69" s="15">
        <f t="shared" si="18"/>
        <v>0</v>
      </c>
      <c r="Q69" s="15">
        <f t="shared" si="19"/>
        <v>0</v>
      </c>
      <c r="R69" s="11">
        <f t="shared" si="20"/>
        <v>0</v>
      </c>
    </row>
    <row r="70" spans="2:18" x14ac:dyDescent="0.3">
      <c r="B70" s="101">
        <f>Data!B70</f>
        <v>67</v>
      </c>
      <c r="C70" s="7">
        <f>Data!C70</f>
        <v>16000</v>
      </c>
      <c r="D70" s="7">
        <f>Data!D70</f>
        <v>12000</v>
      </c>
      <c r="E70" s="7">
        <f>Data!E70</f>
        <v>24500</v>
      </c>
      <c r="F70" s="7">
        <f>Data!F70</f>
        <v>16800</v>
      </c>
      <c r="G70" s="7">
        <f>Data!G70</f>
        <v>21000</v>
      </c>
      <c r="H70" s="7">
        <f>Data!H70</f>
        <v>15300</v>
      </c>
      <c r="I70" s="12">
        <f>Data!I70</f>
        <v>3</v>
      </c>
      <c r="J70" s="8"/>
      <c r="K70" s="18">
        <f t="shared" ref="K70:K123" si="22">IF(B70=B69+1,0,1)</f>
        <v>0</v>
      </c>
      <c r="L70" s="15">
        <f t="shared" si="21"/>
        <v>0</v>
      </c>
      <c r="M70" s="15">
        <f t="shared" si="15"/>
        <v>0</v>
      </c>
      <c r="N70" s="15">
        <f t="shared" si="16"/>
        <v>0</v>
      </c>
      <c r="O70" s="15">
        <f t="shared" si="17"/>
        <v>0</v>
      </c>
      <c r="P70" s="15">
        <f t="shared" si="18"/>
        <v>0</v>
      </c>
      <c r="Q70" s="15">
        <f t="shared" si="19"/>
        <v>0</v>
      </c>
      <c r="R70" s="11">
        <f t="shared" si="20"/>
        <v>0</v>
      </c>
    </row>
    <row r="71" spans="2:18" x14ac:dyDescent="0.3">
      <c r="B71" s="101">
        <f>Data!B71</f>
        <v>68</v>
      </c>
      <c r="C71" s="7">
        <f>Data!C71</f>
        <v>13500</v>
      </c>
      <c r="D71" s="7">
        <f>Data!D71</f>
        <v>10500</v>
      </c>
      <c r="E71" s="7">
        <f>Data!E71</f>
        <v>16000</v>
      </c>
      <c r="F71" s="7">
        <f>Data!F71</f>
        <v>19600</v>
      </c>
      <c r="G71" s="7">
        <f>Data!G71</f>
        <v>20300</v>
      </c>
      <c r="H71" s="7">
        <f>Data!H71</f>
        <v>19200</v>
      </c>
      <c r="I71" s="12">
        <f>Data!I71</f>
        <v>3</v>
      </c>
      <c r="J71" s="8"/>
      <c r="K71" s="18">
        <f t="shared" si="22"/>
        <v>0</v>
      </c>
      <c r="L71" s="15">
        <f t="shared" si="21"/>
        <v>0</v>
      </c>
      <c r="M71" s="15">
        <f t="shared" si="15"/>
        <v>0</v>
      </c>
      <c r="N71" s="15">
        <f t="shared" si="16"/>
        <v>0</v>
      </c>
      <c r="O71" s="15">
        <f t="shared" si="17"/>
        <v>0</v>
      </c>
      <c r="P71" s="15">
        <f t="shared" si="18"/>
        <v>0</v>
      </c>
      <c r="Q71" s="15">
        <f t="shared" si="19"/>
        <v>0</v>
      </c>
      <c r="R71" s="11">
        <f t="shared" si="20"/>
        <v>0</v>
      </c>
    </row>
    <row r="72" spans="2:18" x14ac:dyDescent="0.3">
      <c r="B72" s="101">
        <f>Data!B72</f>
        <v>69</v>
      </c>
      <c r="C72" s="7">
        <f>Data!C72</f>
        <v>19000</v>
      </c>
      <c r="D72" s="7">
        <f>Data!D72</f>
        <v>12500</v>
      </c>
      <c r="E72" s="7">
        <f>Data!E72</f>
        <v>21000</v>
      </c>
      <c r="F72" s="7">
        <f>Data!F72</f>
        <v>22400</v>
      </c>
      <c r="G72" s="7">
        <f>Data!G72</f>
        <v>14699.999999999998</v>
      </c>
      <c r="H72" s="7">
        <f>Data!H72</f>
        <v>13500</v>
      </c>
      <c r="I72" s="12">
        <f>Data!I72</f>
        <v>6</v>
      </c>
      <c r="J72" s="8"/>
      <c r="K72" s="18">
        <f t="shared" si="22"/>
        <v>0</v>
      </c>
      <c r="L72" s="15">
        <f t="shared" si="21"/>
        <v>0</v>
      </c>
      <c r="M72" s="15">
        <f t="shared" si="15"/>
        <v>0</v>
      </c>
      <c r="N72" s="15">
        <f t="shared" si="16"/>
        <v>0</v>
      </c>
      <c r="O72" s="15">
        <f t="shared" si="17"/>
        <v>0</v>
      </c>
      <c r="P72" s="15">
        <f t="shared" si="18"/>
        <v>0</v>
      </c>
      <c r="Q72" s="15">
        <f t="shared" si="19"/>
        <v>0</v>
      </c>
      <c r="R72" s="11">
        <f t="shared" si="20"/>
        <v>0</v>
      </c>
    </row>
    <row r="73" spans="2:18" x14ac:dyDescent="0.3">
      <c r="B73" s="101">
        <f>Data!B73</f>
        <v>70</v>
      </c>
      <c r="C73" s="7">
        <f>Data!C73</f>
        <v>18500</v>
      </c>
      <c r="D73" s="7">
        <f>Data!D73</f>
        <v>12000000</v>
      </c>
      <c r="E73" s="7">
        <f>Data!E73</f>
        <v>21000</v>
      </c>
      <c r="F73" s="7">
        <f>Data!F73</f>
        <v>20300</v>
      </c>
      <c r="G73" s="7">
        <f>Data!G73</f>
        <v>20300</v>
      </c>
      <c r="H73" s="7">
        <f>Data!H73</f>
        <v>23100</v>
      </c>
      <c r="I73" s="12">
        <f>Data!I73</f>
        <v>3</v>
      </c>
      <c r="J73" s="8"/>
      <c r="K73" s="18">
        <f t="shared" si="22"/>
        <v>0</v>
      </c>
      <c r="L73" s="15">
        <f t="shared" si="21"/>
        <v>0</v>
      </c>
      <c r="M73" s="15">
        <f t="shared" si="15"/>
        <v>1</v>
      </c>
      <c r="N73" s="15">
        <f t="shared" si="16"/>
        <v>0</v>
      </c>
      <c r="O73" s="15">
        <f t="shared" si="17"/>
        <v>0</v>
      </c>
      <c r="P73" s="15">
        <f t="shared" si="18"/>
        <v>0</v>
      </c>
      <c r="Q73" s="15">
        <f t="shared" si="19"/>
        <v>0</v>
      </c>
      <c r="R73" s="11">
        <f t="shared" si="20"/>
        <v>0</v>
      </c>
    </row>
    <row r="74" spans="2:18" x14ac:dyDescent="0.3">
      <c r="B74" s="101">
        <f>Data!B74</f>
        <v>71</v>
      </c>
      <c r="C74" s="7">
        <f>Data!C74</f>
        <v>14000</v>
      </c>
      <c r="D74" s="7">
        <f>Data!D74</f>
        <v>12000</v>
      </c>
      <c r="E74" s="7">
        <f>Data!E74</f>
        <v>17500</v>
      </c>
      <c r="F74" s="7">
        <f>Data!F74</f>
        <v>17500</v>
      </c>
      <c r="G74" s="7">
        <f>Data!G74</f>
        <v>15399.999999999998</v>
      </c>
      <c r="H74" s="7">
        <f>Data!H74</f>
        <v>11100</v>
      </c>
      <c r="I74" s="12">
        <f>Data!I74</f>
        <v>7</v>
      </c>
      <c r="J74" s="8"/>
      <c r="K74" s="18">
        <f t="shared" si="22"/>
        <v>0</v>
      </c>
      <c r="L74" s="15">
        <f t="shared" si="21"/>
        <v>0</v>
      </c>
      <c r="M74" s="15">
        <f t="shared" si="15"/>
        <v>0</v>
      </c>
      <c r="N74" s="15">
        <f t="shared" si="16"/>
        <v>0</v>
      </c>
      <c r="O74" s="15">
        <f t="shared" si="17"/>
        <v>0</v>
      </c>
      <c r="P74" s="15">
        <f t="shared" si="18"/>
        <v>0</v>
      </c>
      <c r="Q74" s="15">
        <f t="shared" si="19"/>
        <v>0</v>
      </c>
      <c r="R74" s="11">
        <f t="shared" si="20"/>
        <v>0</v>
      </c>
    </row>
    <row r="75" spans="2:18" x14ac:dyDescent="0.3">
      <c r="B75" s="101">
        <f>Data!B75</f>
        <v>72</v>
      </c>
      <c r="C75" s="7">
        <f>Data!C75</f>
        <v>13500</v>
      </c>
      <c r="D75" s="7">
        <f>Data!D75</f>
        <v>13000</v>
      </c>
      <c r="E75" s="7">
        <f>Data!E75</f>
        <v>20500</v>
      </c>
      <c r="F75" s="7">
        <f>Data!F75</f>
        <v>18200</v>
      </c>
      <c r="G75" s="7">
        <f>Data!G75</f>
        <v>14699.999999999998</v>
      </c>
      <c r="H75" s="7">
        <f>Data!H75</f>
        <v>19800</v>
      </c>
      <c r="I75" s="12">
        <f>Data!I75</f>
        <v>4</v>
      </c>
      <c r="J75" s="8"/>
      <c r="K75" s="18">
        <f t="shared" si="22"/>
        <v>0</v>
      </c>
      <c r="L75" s="15">
        <f t="shared" si="21"/>
        <v>0</v>
      </c>
      <c r="M75" s="15">
        <f t="shared" si="15"/>
        <v>0</v>
      </c>
      <c r="N75" s="15">
        <f t="shared" si="16"/>
        <v>0</v>
      </c>
      <c r="O75" s="15">
        <f t="shared" si="17"/>
        <v>0</v>
      </c>
      <c r="P75" s="15">
        <f t="shared" si="18"/>
        <v>0</v>
      </c>
      <c r="Q75" s="15">
        <f t="shared" si="19"/>
        <v>0</v>
      </c>
      <c r="R75" s="11">
        <f t="shared" si="20"/>
        <v>0</v>
      </c>
    </row>
    <row r="76" spans="2:18" x14ac:dyDescent="0.3">
      <c r="B76" s="101">
        <f>Data!B76</f>
        <v>73</v>
      </c>
      <c r="C76" s="7">
        <f>Data!C76</f>
        <v>12500</v>
      </c>
      <c r="D76" s="7">
        <f>Data!D76</f>
        <v>9000</v>
      </c>
      <c r="E76" s="7">
        <f>Data!E76</f>
        <v>23000</v>
      </c>
      <c r="F76" s="7">
        <f>Data!F76</f>
        <v>23100</v>
      </c>
      <c r="G76" s="7">
        <f>Data!G76</f>
        <v>20300</v>
      </c>
      <c r="H76" s="7">
        <f>Data!H76</f>
        <v>9900</v>
      </c>
      <c r="I76" s="12">
        <f>Data!I76</f>
        <v>3</v>
      </c>
      <c r="J76" s="8"/>
      <c r="K76" s="18">
        <f t="shared" si="22"/>
        <v>0</v>
      </c>
      <c r="L76" s="15">
        <f t="shared" si="21"/>
        <v>0</v>
      </c>
      <c r="M76" s="15">
        <f t="shared" si="15"/>
        <v>0</v>
      </c>
      <c r="N76" s="15">
        <f t="shared" si="16"/>
        <v>0</v>
      </c>
      <c r="O76" s="15">
        <f t="shared" si="17"/>
        <v>0</v>
      </c>
      <c r="P76" s="15">
        <f t="shared" si="18"/>
        <v>0</v>
      </c>
      <c r="Q76" s="15">
        <f t="shared" si="19"/>
        <v>0</v>
      </c>
      <c r="R76" s="11">
        <f t="shared" si="20"/>
        <v>0</v>
      </c>
    </row>
    <row r="77" spans="2:18" x14ac:dyDescent="0.3">
      <c r="B77" s="101">
        <f>Data!B77</f>
        <v>74</v>
      </c>
      <c r="C77" s="7">
        <f>Data!C77</f>
        <v>12500</v>
      </c>
      <c r="D77" s="7">
        <f>Data!D77</f>
        <v>9500</v>
      </c>
      <c r="E77" s="7">
        <f>Data!E77</f>
        <v>20000</v>
      </c>
      <c r="F77" s="7">
        <f>Data!F77</f>
        <v>16800</v>
      </c>
      <c r="G77" s="7">
        <f>Data!G77</f>
        <v>13300</v>
      </c>
      <c r="H77" s="7">
        <f>Data!H77</f>
        <v>19800</v>
      </c>
      <c r="I77" s="12">
        <f>Data!I77</f>
        <v>4</v>
      </c>
      <c r="J77" s="8"/>
      <c r="K77" s="18">
        <f t="shared" si="22"/>
        <v>0</v>
      </c>
      <c r="L77" s="15">
        <f t="shared" si="21"/>
        <v>0</v>
      </c>
      <c r="M77" s="15">
        <f t="shared" si="15"/>
        <v>0</v>
      </c>
      <c r="N77" s="15">
        <f t="shared" si="16"/>
        <v>0</v>
      </c>
      <c r="O77" s="15">
        <f t="shared" si="17"/>
        <v>0</v>
      </c>
      <c r="P77" s="15">
        <f t="shared" si="18"/>
        <v>0</v>
      </c>
      <c r="Q77" s="15">
        <f t="shared" si="19"/>
        <v>0</v>
      </c>
      <c r="R77" s="11">
        <f t="shared" si="20"/>
        <v>0</v>
      </c>
    </row>
    <row r="78" spans="2:18" x14ac:dyDescent="0.3">
      <c r="B78" s="101">
        <f>Data!B78</f>
        <v>75</v>
      </c>
      <c r="C78" s="7">
        <f>Data!C78</f>
        <v>18500</v>
      </c>
      <c r="D78" s="7">
        <f>Data!D78</f>
        <v>7500</v>
      </c>
      <c r="E78" s="7">
        <f>Data!E78</f>
        <v>21500</v>
      </c>
      <c r="F78" s="7">
        <f>Data!F78</f>
        <v>17500</v>
      </c>
      <c r="G78" s="7">
        <f>Data!G78</f>
        <v>18900</v>
      </c>
      <c r="H78" s="7">
        <f>Data!H78</f>
        <v>10200</v>
      </c>
      <c r="I78" s="12">
        <f>Data!I78</f>
        <v>6</v>
      </c>
      <c r="J78" s="8"/>
      <c r="K78" s="18">
        <f t="shared" si="22"/>
        <v>0</v>
      </c>
      <c r="L78" s="15">
        <f t="shared" si="21"/>
        <v>0</v>
      </c>
      <c r="M78" s="15">
        <f t="shared" si="15"/>
        <v>0</v>
      </c>
      <c r="N78" s="15">
        <f t="shared" si="16"/>
        <v>0</v>
      </c>
      <c r="O78" s="15">
        <f t="shared" si="17"/>
        <v>0</v>
      </c>
      <c r="P78" s="15">
        <f t="shared" si="18"/>
        <v>0</v>
      </c>
      <c r="Q78" s="15">
        <f t="shared" si="19"/>
        <v>0</v>
      </c>
      <c r="R78" s="11">
        <f t="shared" si="20"/>
        <v>0</v>
      </c>
    </row>
    <row r="79" spans="2:18" x14ac:dyDescent="0.3">
      <c r="B79" s="101">
        <f>Data!B79</f>
        <v>76</v>
      </c>
      <c r="C79" s="7">
        <f>Data!C79</f>
        <v>17000</v>
      </c>
      <c r="D79" s="7">
        <f>Data!D79</f>
        <v>8500</v>
      </c>
      <c r="E79" s="7">
        <f>Data!E79</f>
        <v>20000</v>
      </c>
      <c r="F79" s="7">
        <f>Data!F79</f>
        <v>18900</v>
      </c>
      <c r="G79" s="7">
        <f>Data!G79</f>
        <v>16099.999999999998</v>
      </c>
      <c r="H79" s="7">
        <f>Data!H79</f>
        <v>12900</v>
      </c>
      <c r="I79" s="12">
        <f>Data!I79</f>
        <v>3</v>
      </c>
      <c r="J79" s="8"/>
      <c r="K79" s="18">
        <f t="shared" si="22"/>
        <v>0</v>
      </c>
      <c r="L79" s="15">
        <f t="shared" si="21"/>
        <v>0</v>
      </c>
      <c r="M79" s="15">
        <f t="shared" si="15"/>
        <v>0</v>
      </c>
      <c r="N79" s="15">
        <f t="shared" si="16"/>
        <v>0</v>
      </c>
      <c r="O79" s="15">
        <f t="shared" si="17"/>
        <v>0</v>
      </c>
      <c r="P79" s="15">
        <f t="shared" si="18"/>
        <v>0</v>
      </c>
      <c r="Q79" s="15">
        <f t="shared" si="19"/>
        <v>0</v>
      </c>
      <c r="R79" s="11">
        <f t="shared" si="20"/>
        <v>0</v>
      </c>
    </row>
    <row r="80" spans="2:18" x14ac:dyDescent="0.3">
      <c r="B80" s="101">
        <f>Data!B80</f>
        <v>77</v>
      </c>
      <c r="C80" s="7">
        <f>Data!C80</f>
        <v>16500</v>
      </c>
      <c r="D80" s="7">
        <f>Data!D80</f>
        <v>13500</v>
      </c>
      <c r="E80" s="7">
        <f>Data!E80</f>
        <v>21500</v>
      </c>
      <c r="F80" s="7">
        <f>Data!F80</f>
        <v>18900</v>
      </c>
      <c r="G80" s="7">
        <f>Data!G80</f>
        <v>15399.999999999998</v>
      </c>
      <c r="H80" s="7">
        <f>Data!H80</f>
        <v>14400</v>
      </c>
      <c r="I80" s="12">
        <f>Data!I80</f>
        <v>2</v>
      </c>
      <c r="J80" s="8"/>
      <c r="K80" s="18">
        <f t="shared" si="22"/>
        <v>0</v>
      </c>
      <c r="L80" s="15">
        <f t="shared" si="21"/>
        <v>0</v>
      </c>
      <c r="M80" s="15">
        <f t="shared" si="15"/>
        <v>0</v>
      </c>
      <c r="N80" s="15">
        <f t="shared" si="16"/>
        <v>0</v>
      </c>
      <c r="O80" s="15">
        <f t="shared" si="17"/>
        <v>0</v>
      </c>
      <c r="P80" s="15">
        <f t="shared" si="18"/>
        <v>0</v>
      </c>
      <c r="Q80" s="15">
        <f t="shared" si="19"/>
        <v>0</v>
      </c>
      <c r="R80" s="11">
        <f t="shared" si="20"/>
        <v>0</v>
      </c>
    </row>
    <row r="81" spans="2:18" x14ac:dyDescent="0.3">
      <c r="B81" s="101">
        <f>Data!B81</f>
        <v>78</v>
      </c>
      <c r="C81" s="7">
        <f>Data!C81</f>
        <v>19500</v>
      </c>
      <c r="D81" s="7">
        <f>Data!D81</f>
        <v>12000</v>
      </c>
      <c r="E81" s="7">
        <f>Data!E81</f>
        <v>18500</v>
      </c>
      <c r="F81" s="7">
        <f>Data!F81</f>
        <v>22400</v>
      </c>
      <c r="G81" s="7">
        <f>Data!G81</f>
        <v>14699.999999999998</v>
      </c>
      <c r="H81" s="7">
        <f>Data!H81</f>
        <v>23700</v>
      </c>
      <c r="I81" s="12">
        <f>Data!I81</f>
        <v>5</v>
      </c>
      <c r="J81" s="8"/>
      <c r="K81" s="18">
        <f t="shared" si="22"/>
        <v>0</v>
      </c>
      <c r="L81" s="15">
        <f t="shared" si="21"/>
        <v>0</v>
      </c>
      <c r="M81" s="15">
        <f t="shared" si="15"/>
        <v>0</v>
      </c>
      <c r="N81" s="15">
        <f t="shared" si="16"/>
        <v>0</v>
      </c>
      <c r="O81" s="15">
        <f t="shared" si="17"/>
        <v>0</v>
      </c>
      <c r="P81" s="15">
        <f t="shared" si="18"/>
        <v>0</v>
      </c>
      <c r="Q81" s="15">
        <f t="shared" si="19"/>
        <v>0</v>
      </c>
      <c r="R81" s="11">
        <f t="shared" si="20"/>
        <v>0</v>
      </c>
    </row>
    <row r="82" spans="2:18" x14ac:dyDescent="0.3">
      <c r="B82" s="101">
        <f>Data!B82</f>
        <v>79</v>
      </c>
      <c r="C82" s="7">
        <f>Data!C82</f>
        <v>18000</v>
      </c>
      <c r="D82" s="7">
        <f>Data!D82</f>
        <v>12000</v>
      </c>
      <c r="E82" s="7">
        <f>Data!E82</f>
        <v>22000</v>
      </c>
      <c r="F82" s="7">
        <f>Data!F82</f>
        <v>22400</v>
      </c>
      <c r="G82" s="7">
        <f>Data!G82</f>
        <v>16099.999999999998</v>
      </c>
      <c r="H82" s="7">
        <f>Data!H82</f>
        <v>14400</v>
      </c>
      <c r="I82" s="12">
        <f>Data!I82</f>
        <v>5</v>
      </c>
      <c r="J82" s="8"/>
      <c r="K82" s="18">
        <f t="shared" si="22"/>
        <v>0</v>
      </c>
      <c r="L82" s="15">
        <f t="shared" si="21"/>
        <v>0</v>
      </c>
      <c r="M82" s="15">
        <f t="shared" si="15"/>
        <v>0</v>
      </c>
      <c r="N82" s="15">
        <f t="shared" si="16"/>
        <v>0</v>
      </c>
      <c r="O82" s="15">
        <f t="shared" si="17"/>
        <v>0</v>
      </c>
      <c r="P82" s="15">
        <f t="shared" si="18"/>
        <v>0</v>
      </c>
      <c r="Q82" s="15">
        <f t="shared" si="19"/>
        <v>0</v>
      </c>
      <c r="R82" s="11">
        <f t="shared" si="20"/>
        <v>0</v>
      </c>
    </row>
    <row r="83" spans="2:18" x14ac:dyDescent="0.3">
      <c r="B83" s="101">
        <f>Data!B83</f>
        <v>80</v>
      </c>
      <c r="C83" s="7">
        <f>Data!C83</f>
        <v>18000</v>
      </c>
      <c r="D83" s="7">
        <f>Data!D83</f>
        <v>13500</v>
      </c>
      <c r="E83" s="7">
        <f>Data!E83</f>
        <v>18500</v>
      </c>
      <c r="F83" s="7">
        <f>Data!F83</f>
        <v>17500</v>
      </c>
      <c r="G83" s="7">
        <f>Data!G83</f>
        <v>12600</v>
      </c>
      <c r="H83" s="7">
        <f>Data!H83</f>
        <v>10800</v>
      </c>
      <c r="I83" s="12">
        <f>Data!I83</f>
        <v>2</v>
      </c>
      <c r="J83" s="8"/>
      <c r="K83" s="18">
        <f t="shared" si="22"/>
        <v>0</v>
      </c>
      <c r="L83" s="15">
        <f t="shared" si="21"/>
        <v>0</v>
      </c>
      <c r="M83" s="15">
        <f t="shared" si="15"/>
        <v>0</v>
      </c>
      <c r="N83" s="15">
        <f t="shared" si="16"/>
        <v>0</v>
      </c>
      <c r="O83" s="15">
        <f t="shared" si="17"/>
        <v>0</v>
      </c>
      <c r="P83" s="15">
        <f t="shared" si="18"/>
        <v>0</v>
      </c>
      <c r="Q83" s="15">
        <f t="shared" si="19"/>
        <v>0</v>
      </c>
      <c r="R83" s="11">
        <f t="shared" si="20"/>
        <v>0</v>
      </c>
    </row>
    <row r="84" spans="2:18" x14ac:dyDescent="0.3">
      <c r="B84" s="101">
        <f>Data!B84</f>
        <v>81</v>
      </c>
      <c r="C84" s="7">
        <f>Data!C84</f>
        <v>18500</v>
      </c>
      <c r="D84" s="7">
        <f>Data!D84</f>
        <v>7500</v>
      </c>
      <c r="E84" s="7">
        <f>Data!E84</f>
        <v>18000</v>
      </c>
      <c r="F84" s="7">
        <f>Data!F84</f>
        <v>21700</v>
      </c>
      <c r="G84" s="7">
        <f>Data!G84</f>
        <v>18900</v>
      </c>
      <c r="H84" s="7">
        <f>Data!H84</f>
        <v>15000</v>
      </c>
      <c r="I84" s="12">
        <f>Data!I84</f>
        <v>6</v>
      </c>
      <c r="J84" s="8"/>
      <c r="K84" s="18">
        <f t="shared" si="22"/>
        <v>0</v>
      </c>
      <c r="L84" s="15">
        <f t="shared" si="21"/>
        <v>0</v>
      </c>
      <c r="M84" s="15">
        <f t="shared" si="15"/>
        <v>0</v>
      </c>
      <c r="N84" s="15">
        <f t="shared" si="16"/>
        <v>0</v>
      </c>
      <c r="O84" s="15">
        <f t="shared" si="17"/>
        <v>0</v>
      </c>
      <c r="P84" s="15">
        <f t="shared" si="18"/>
        <v>0</v>
      </c>
      <c r="Q84" s="15">
        <f t="shared" si="19"/>
        <v>0</v>
      </c>
      <c r="R84" s="11">
        <f t="shared" si="20"/>
        <v>0</v>
      </c>
    </row>
    <row r="85" spans="2:18" x14ac:dyDescent="0.3">
      <c r="B85" s="101">
        <f>Data!B85</f>
        <v>82</v>
      </c>
      <c r="C85" s="7">
        <f>Data!C85</f>
        <v>11500</v>
      </c>
      <c r="D85" s="7">
        <f>Data!D85</f>
        <v>13000</v>
      </c>
      <c r="E85" s="7">
        <f>Data!E85</f>
        <v>22500</v>
      </c>
      <c r="F85" s="7">
        <f>Data!F85</f>
        <v>18200</v>
      </c>
      <c r="G85" s="7">
        <f>Data!G85</f>
        <v>21000</v>
      </c>
      <c r="H85" s="7">
        <f>Data!H85</f>
        <v>19200</v>
      </c>
      <c r="I85" s="12">
        <f>Data!I85</f>
        <v>3</v>
      </c>
      <c r="J85" s="8"/>
      <c r="K85" s="18">
        <f t="shared" si="22"/>
        <v>0</v>
      </c>
      <c r="L85" s="15">
        <f t="shared" si="21"/>
        <v>0</v>
      </c>
      <c r="M85" s="15">
        <f t="shared" si="15"/>
        <v>0</v>
      </c>
      <c r="N85" s="15">
        <f t="shared" si="16"/>
        <v>0</v>
      </c>
      <c r="O85" s="15">
        <f t="shared" si="17"/>
        <v>0</v>
      </c>
      <c r="P85" s="15">
        <f t="shared" si="18"/>
        <v>0</v>
      </c>
      <c r="Q85" s="15">
        <f t="shared" si="19"/>
        <v>0</v>
      </c>
      <c r="R85" s="11">
        <f t="shared" si="20"/>
        <v>0</v>
      </c>
    </row>
    <row r="86" spans="2:18" x14ac:dyDescent="0.3">
      <c r="B86" s="101">
        <f>Data!B86</f>
        <v>83</v>
      </c>
      <c r="C86" s="7">
        <f>Data!C86</f>
        <v>12000</v>
      </c>
      <c r="D86" s="7">
        <f>Data!D86</f>
        <v>11500</v>
      </c>
      <c r="E86" s="7">
        <f>Data!E86</f>
        <v>18500</v>
      </c>
      <c r="F86" s="7">
        <f>Data!F86</f>
        <v>19600</v>
      </c>
      <c r="G86" s="7">
        <f>Data!G86</f>
        <v>12600</v>
      </c>
      <c r="H86" s="7">
        <f>Data!H86</f>
        <v>15900</v>
      </c>
      <c r="I86" s="12">
        <f>Data!I86</f>
        <v>2</v>
      </c>
      <c r="J86" s="8"/>
      <c r="K86" s="18">
        <f t="shared" si="22"/>
        <v>0</v>
      </c>
      <c r="L86" s="15">
        <f t="shared" si="21"/>
        <v>0</v>
      </c>
      <c r="M86" s="15">
        <f t="shared" si="15"/>
        <v>0</v>
      </c>
      <c r="N86" s="15">
        <f t="shared" si="16"/>
        <v>0</v>
      </c>
      <c r="O86" s="15">
        <f t="shared" si="17"/>
        <v>0</v>
      </c>
      <c r="P86" s="15">
        <f t="shared" si="18"/>
        <v>0</v>
      </c>
      <c r="Q86" s="15">
        <f t="shared" si="19"/>
        <v>0</v>
      </c>
      <c r="R86" s="11">
        <f t="shared" si="20"/>
        <v>0</v>
      </c>
    </row>
    <row r="87" spans="2:18" x14ac:dyDescent="0.3">
      <c r="B87" s="101">
        <f>Data!B87</f>
        <v>84</v>
      </c>
      <c r="C87" s="7">
        <f>Data!C87</f>
        <v>20000</v>
      </c>
      <c r="D87" s="7">
        <f>Data!D87</f>
        <v>12500</v>
      </c>
      <c r="E87" s="7">
        <f>Data!E87</f>
        <v>22000</v>
      </c>
      <c r="F87" s="7">
        <f>Data!F87</f>
        <v>20300</v>
      </c>
      <c r="G87" s="7">
        <f>Data!G87</f>
        <v>15399.999999999998</v>
      </c>
      <c r="H87" s="7">
        <f>Data!H87</f>
        <v>22800</v>
      </c>
      <c r="I87" s="12">
        <f>Data!I87</f>
        <v>2</v>
      </c>
      <c r="J87" s="8"/>
      <c r="K87" s="18">
        <f t="shared" si="22"/>
        <v>0</v>
      </c>
      <c r="L87" s="15">
        <f t="shared" si="21"/>
        <v>0</v>
      </c>
      <c r="M87" s="15">
        <f t="shared" si="15"/>
        <v>0</v>
      </c>
      <c r="N87" s="15">
        <f t="shared" si="16"/>
        <v>0</v>
      </c>
      <c r="O87" s="15">
        <f t="shared" si="17"/>
        <v>0</v>
      </c>
      <c r="P87" s="15">
        <f t="shared" si="18"/>
        <v>0</v>
      </c>
      <c r="Q87" s="15">
        <f t="shared" si="19"/>
        <v>0</v>
      </c>
      <c r="R87" s="11">
        <f t="shared" si="20"/>
        <v>0</v>
      </c>
    </row>
    <row r="88" spans="2:18" x14ac:dyDescent="0.3">
      <c r="B88" s="101">
        <f>Data!B88</f>
        <v>85</v>
      </c>
      <c r="C88" s="7">
        <f>Data!C88</f>
        <v>14500</v>
      </c>
      <c r="D88" s="7">
        <f>Data!D88</f>
        <v>9000</v>
      </c>
      <c r="E88" s="7">
        <f>Data!E88</f>
        <v>19500</v>
      </c>
      <c r="F88" s="7">
        <f>Data!F88</f>
        <v>20300</v>
      </c>
      <c r="G88" s="7">
        <f>Data!G88</f>
        <v>14000</v>
      </c>
      <c r="H88" s="7">
        <f>Data!H88</f>
        <v>11700</v>
      </c>
      <c r="I88" s="12">
        <f>Data!I88</f>
        <v>3</v>
      </c>
      <c r="J88" s="8"/>
      <c r="K88" s="18">
        <f t="shared" si="22"/>
        <v>0</v>
      </c>
      <c r="L88" s="15">
        <f t="shared" si="21"/>
        <v>0</v>
      </c>
      <c r="M88" s="15">
        <f t="shared" si="15"/>
        <v>0</v>
      </c>
      <c r="N88" s="15">
        <f t="shared" si="16"/>
        <v>0</v>
      </c>
      <c r="O88" s="15">
        <f t="shared" si="17"/>
        <v>0</v>
      </c>
      <c r="P88" s="15">
        <f t="shared" si="18"/>
        <v>0</v>
      </c>
      <c r="Q88" s="15">
        <f t="shared" si="19"/>
        <v>0</v>
      </c>
      <c r="R88" s="11">
        <f t="shared" si="20"/>
        <v>0</v>
      </c>
    </row>
    <row r="89" spans="2:18" x14ac:dyDescent="0.3">
      <c r="B89" s="101">
        <f>Data!B89</f>
        <v>86</v>
      </c>
      <c r="C89" s="7">
        <f>Data!C89</f>
        <v>15000</v>
      </c>
      <c r="D89" s="7">
        <f>Data!D89</f>
        <v>9000</v>
      </c>
      <c r="E89" s="7">
        <f>Data!E89</f>
        <v>17000</v>
      </c>
      <c r="F89" s="7">
        <f>Data!F89</f>
        <v>21000</v>
      </c>
      <c r="G89" s="7">
        <f>Data!G89</f>
        <v>17500</v>
      </c>
      <c r="H89" s="7">
        <f>Data!H89</f>
        <v>14400</v>
      </c>
      <c r="I89" s="12">
        <f>Data!I89</f>
        <v>2</v>
      </c>
      <c r="J89" s="8"/>
      <c r="K89" s="18">
        <f t="shared" si="22"/>
        <v>0</v>
      </c>
      <c r="L89" s="15">
        <f t="shared" si="21"/>
        <v>0</v>
      </c>
      <c r="M89" s="15">
        <f t="shared" si="15"/>
        <v>0</v>
      </c>
      <c r="N89" s="15">
        <f t="shared" si="16"/>
        <v>0</v>
      </c>
      <c r="O89" s="15">
        <f t="shared" si="17"/>
        <v>0</v>
      </c>
      <c r="P89" s="15">
        <f t="shared" si="18"/>
        <v>0</v>
      </c>
      <c r="Q89" s="15">
        <f t="shared" si="19"/>
        <v>0</v>
      </c>
      <c r="R89" s="11">
        <f t="shared" si="20"/>
        <v>0</v>
      </c>
    </row>
    <row r="90" spans="2:18" x14ac:dyDescent="0.3">
      <c r="B90" s="101">
        <f>Data!B90</f>
        <v>87</v>
      </c>
      <c r="C90" s="7">
        <f>Data!C90</f>
        <v>17000</v>
      </c>
      <c r="D90" s="7">
        <f>Data!D90</f>
        <v>8000</v>
      </c>
      <c r="E90" s="7">
        <f>Data!E90</f>
        <v>17500</v>
      </c>
      <c r="F90" s="7">
        <f>Data!F90</f>
        <v>23100</v>
      </c>
      <c r="G90" s="7">
        <f>Data!G90</f>
        <v>14000</v>
      </c>
      <c r="H90" s="7">
        <f>Data!H90</f>
        <v>17100</v>
      </c>
      <c r="I90" s="12">
        <f>Data!I90</f>
        <v>6</v>
      </c>
      <c r="J90" s="8"/>
      <c r="K90" s="18">
        <f t="shared" si="22"/>
        <v>0</v>
      </c>
      <c r="L90" s="15">
        <f t="shared" si="21"/>
        <v>0</v>
      </c>
      <c r="M90" s="15">
        <f t="shared" si="15"/>
        <v>0</v>
      </c>
      <c r="N90" s="15">
        <f t="shared" si="16"/>
        <v>0</v>
      </c>
      <c r="O90" s="15">
        <f t="shared" si="17"/>
        <v>0</v>
      </c>
      <c r="P90" s="15">
        <f t="shared" si="18"/>
        <v>0</v>
      </c>
      <c r="Q90" s="15">
        <f t="shared" si="19"/>
        <v>0</v>
      </c>
      <c r="R90" s="11">
        <f t="shared" si="20"/>
        <v>0</v>
      </c>
    </row>
    <row r="91" spans="2:18" x14ac:dyDescent="0.3">
      <c r="B91" s="101">
        <f>Data!B91</f>
        <v>88</v>
      </c>
      <c r="C91" s="7">
        <f>Data!C91</f>
        <v>13500</v>
      </c>
      <c r="D91" s="7">
        <f>Data!D91</f>
        <v>13500</v>
      </c>
      <c r="E91" s="7">
        <f>Data!E91</f>
        <v>19000</v>
      </c>
      <c r="F91" s="7">
        <f>Data!F91</f>
        <v>19600</v>
      </c>
      <c r="G91" s="7">
        <f>Data!G91</f>
        <v>13300</v>
      </c>
      <c r="H91" s="7">
        <f>Data!H91</f>
        <v>16200</v>
      </c>
      <c r="I91" s="12">
        <f>Data!I91</f>
        <v>4</v>
      </c>
      <c r="J91" s="8"/>
      <c r="K91" s="18">
        <f t="shared" si="22"/>
        <v>0</v>
      </c>
      <c r="L91" s="15">
        <f t="shared" si="21"/>
        <v>0</v>
      </c>
      <c r="M91" s="15">
        <f t="shared" si="15"/>
        <v>0</v>
      </c>
      <c r="N91" s="15">
        <f t="shared" si="16"/>
        <v>0</v>
      </c>
      <c r="O91" s="15">
        <f t="shared" si="17"/>
        <v>0</v>
      </c>
      <c r="P91" s="15">
        <f t="shared" si="18"/>
        <v>0</v>
      </c>
      <c r="Q91" s="15">
        <f t="shared" si="19"/>
        <v>0</v>
      </c>
      <c r="R91" s="11">
        <f t="shared" si="20"/>
        <v>0</v>
      </c>
    </row>
    <row r="92" spans="2:18" x14ac:dyDescent="0.3">
      <c r="B92" s="101">
        <f>Data!B92</f>
        <v>89</v>
      </c>
      <c r="C92" s="7">
        <f>Data!C92</f>
        <v>16500</v>
      </c>
      <c r="D92" s="7">
        <f>Data!D92</f>
        <v>11000</v>
      </c>
      <c r="E92" s="7">
        <f>Data!E92</f>
        <v>21500</v>
      </c>
      <c r="F92" s="7">
        <f>Data!F92</f>
        <v>21700</v>
      </c>
      <c r="G92" s="7">
        <f>Data!G92</f>
        <v>17500</v>
      </c>
      <c r="H92" s="7">
        <f>Data!H92</f>
        <v>18300</v>
      </c>
      <c r="I92" s="12">
        <f>Data!I92</f>
        <v>5</v>
      </c>
      <c r="J92" s="8"/>
      <c r="K92" s="18">
        <f t="shared" si="22"/>
        <v>0</v>
      </c>
      <c r="L92" s="15">
        <f t="shared" si="21"/>
        <v>0</v>
      </c>
      <c r="M92" s="15">
        <f t="shared" si="15"/>
        <v>0</v>
      </c>
      <c r="N92" s="15">
        <f t="shared" si="16"/>
        <v>0</v>
      </c>
      <c r="O92" s="15">
        <f t="shared" si="17"/>
        <v>0</v>
      </c>
      <c r="P92" s="15">
        <f t="shared" si="18"/>
        <v>0</v>
      </c>
      <c r="Q92" s="15">
        <f t="shared" si="19"/>
        <v>0</v>
      </c>
      <c r="R92" s="11">
        <f t="shared" si="20"/>
        <v>0</v>
      </c>
    </row>
    <row r="93" spans="2:18" x14ac:dyDescent="0.3">
      <c r="B93" s="101">
        <f>Data!B93</f>
        <v>90</v>
      </c>
      <c r="C93" s="7">
        <f>Data!C93</f>
        <v>17500</v>
      </c>
      <c r="D93" s="7">
        <f>Data!D93</f>
        <v>9500</v>
      </c>
      <c r="E93" s="7">
        <f>Data!E93</f>
        <v>19500</v>
      </c>
      <c r="F93" s="7">
        <f>Data!F93</f>
        <v>21700</v>
      </c>
      <c r="G93" s="7">
        <f>Data!G93</f>
        <v>13300</v>
      </c>
      <c r="H93" s="7">
        <f>Data!H93</f>
        <v>18900</v>
      </c>
      <c r="I93" s="12">
        <f>Data!I93</f>
        <v>5</v>
      </c>
      <c r="J93" s="8"/>
      <c r="K93" s="18">
        <f t="shared" si="22"/>
        <v>0</v>
      </c>
      <c r="L93" s="15">
        <f t="shared" si="21"/>
        <v>0</v>
      </c>
      <c r="M93" s="15">
        <f t="shared" si="15"/>
        <v>0</v>
      </c>
      <c r="N93" s="15">
        <f t="shared" si="16"/>
        <v>0</v>
      </c>
      <c r="O93" s="15">
        <f t="shared" si="17"/>
        <v>0</v>
      </c>
      <c r="P93" s="15">
        <f t="shared" si="18"/>
        <v>0</v>
      </c>
      <c r="Q93" s="15">
        <f t="shared" si="19"/>
        <v>0</v>
      </c>
      <c r="R93" s="11">
        <f t="shared" si="20"/>
        <v>0</v>
      </c>
    </row>
    <row r="94" spans="2:18" x14ac:dyDescent="0.3">
      <c r="B94" s="101">
        <f>Data!B94</f>
        <v>91</v>
      </c>
      <c r="C94" s="7">
        <f>Data!C94</f>
        <v>14000</v>
      </c>
      <c r="D94" s="7">
        <f>Data!D94</f>
        <v>9500</v>
      </c>
      <c r="E94" s="7">
        <f>Data!E94</f>
        <v>19000</v>
      </c>
      <c r="F94" s="7">
        <f>Data!F94</f>
        <v>21700</v>
      </c>
      <c r="G94" s="7">
        <f>Data!G94</f>
        <v>16099.999999999998</v>
      </c>
      <c r="H94" s="7">
        <f>Data!H94</f>
        <v>12900</v>
      </c>
      <c r="I94" s="12">
        <f>Data!I94</f>
        <v>1</v>
      </c>
      <c r="J94" s="8"/>
      <c r="K94" s="18">
        <f t="shared" si="22"/>
        <v>0</v>
      </c>
      <c r="L94" s="15">
        <f t="shared" si="21"/>
        <v>0</v>
      </c>
      <c r="M94" s="15">
        <f t="shared" si="15"/>
        <v>0</v>
      </c>
      <c r="N94" s="15">
        <f t="shared" si="16"/>
        <v>0</v>
      </c>
      <c r="O94" s="15">
        <f t="shared" si="17"/>
        <v>0</v>
      </c>
      <c r="P94" s="15">
        <f t="shared" si="18"/>
        <v>0</v>
      </c>
      <c r="Q94" s="15">
        <f t="shared" si="19"/>
        <v>0</v>
      </c>
      <c r="R94" s="11">
        <f t="shared" si="20"/>
        <v>0</v>
      </c>
    </row>
    <row r="95" spans="2:18" x14ac:dyDescent="0.3">
      <c r="B95" s="101">
        <f>Data!B95</f>
        <v>92</v>
      </c>
      <c r="C95" s="7">
        <f>Data!C95</f>
        <v>12000</v>
      </c>
      <c r="D95" s="7">
        <f>Data!D95</f>
        <v>12000</v>
      </c>
      <c r="E95" s="7">
        <f>Data!E95</f>
        <v>18500</v>
      </c>
      <c r="F95" s="7">
        <f>Data!F95</f>
        <v>23800</v>
      </c>
      <c r="G95" s="7">
        <f>Data!G95</f>
        <v>21000</v>
      </c>
      <c r="H95" s="7">
        <f>Data!H95</f>
        <v>20400</v>
      </c>
      <c r="I95" s="12">
        <f>Data!I95</f>
        <v>3</v>
      </c>
      <c r="J95" s="8"/>
      <c r="K95" s="18">
        <f t="shared" si="22"/>
        <v>0</v>
      </c>
      <c r="L95" s="15">
        <f t="shared" si="21"/>
        <v>0</v>
      </c>
      <c r="M95" s="15">
        <f t="shared" si="15"/>
        <v>0</v>
      </c>
      <c r="N95" s="15">
        <f t="shared" si="16"/>
        <v>0</v>
      </c>
      <c r="O95" s="15">
        <f t="shared" si="17"/>
        <v>0</v>
      </c>
      <c r="P95" s="15">
        <f t="shared" si="18"/>
        <v>0</v>
      </c>
      <c r="Q95" s="15">
        <f t="shared" si="19"/>
        <v>0</v>
      </c>
      <c r="R95" s="11">
        <f t="shared" si="20"/>
        <v>0</v>
      </c>
    </row>
    <row r="96" spans="2:18" x14ac:dyDescent="0.3">
      <c r="B96" s="101">
        <f>Data!B96</f>
        <v>93</v>
      </c>
      <c r="C96" s="7">
        <f>Data!C96</f>
        <v>12000</v>
      </c>
      <c r="D96" s="7">
        <f>Data!D96</f>
        <v>7500</v>
      </c>
      <c r="E96" s="7">
        <f>Data!E96</f>
        <v>17000</v>
      </c>
      <c r="F96" s="7">
        <f>Data!F96</f>
        <v>18200</v>
      </c>
      <c r="G96" s="7">
        <f>Data!G96</f>
        <v>15399.999999999998</v>
      </c>
      <c r="H96" s="7">
        <f>Data!H96</f>
        <v>13800</v>
      </c>
      <c r="I96" s="12">
        <f>Data!I96</f>
        <v>3</v>
      </c>
      <c r="J96" s="8"/>
      <c r="K96" s="18">
        <f t="shared" si="22"/>
        <v>0</v>
      </c>
      <c r="L96" s="15">
        <f t="shared" si="21"/>
        <v>0</v>
      </c>
      <c r="M96" s="15">
        <f t="shared" si="15"/>
        <v>0</v>
      </c>
      <c r="N96" s="15">
        <f t="shared" si="16"/>
        <v>0</v>
      </c>
      <c r="O96" s="15">
        <f t="shared" si="17"/>
        <v>0</v>
      </c>
      <c r="P96" s="15">
        <f t="shared" si="18"/>
        <v>0</v>
      </c>
      <c r="Q96" s="15">
        <f t="shared" si="19"/>
        <v>0</v>
      </c>
      <c r="R96" s="11">
        <f t="shared" si="20"/>
        <v>0</v>
      </c>
    </row>
    <row r="97" spans="2:18" x14ac:dyDescent="0.3">
      <c r="B97" s="101">
        <f>Data!B97</f>
        <v>94</v>
      </c>
      <c r="C97" s="7">
        <f>Data!C97</f>
        <v>17000</v>
      </c>
      <c r="D97" s="7">
        <f>Data!D97</f>
        <v>13000</v>
      </c>
      <c r="E97" s="7">
        <f>Data!E97</f>
        <v>20500</v>
      </c>
      <c r="F97" s="7">
        <f>Data!F97</f>
        <v>18900</v>
      </c>
      <c r="G97" s="7">
        <f>Data!G97</f>
        <v>17500</v>
      </c>
      <c r="H97" s="7">
        <f>Data!H97</f>
        <v>12900</v>
      </c>
      <c r="I97" s="12">
        <f>Data!I97</f>
        <v>4</v>
      </c>
      <c r="J97" s="8"/>
      <c r="K97" s="18">
        <f t="shared" si="22"/>
        <v>0</v>
      </c>
      <c r="L97" s="15">
        <f t="shared" si="21"/>
        <v>0</v>
      </c>
      <c r="M97" s="15">
        <f t="shared" si="15"/>
        <v>0</v>
      </c>
      <c r="N97" s="15">
        <f t="shared" si="16"/>
        <v>0</v>
      </c>
      <c r="O97" s="15">
        <f t="shared" si="17"/>
        <v>0</v>
      </c>
      <c r="P97" s="15">
        <f t="shared" si="18"/>
        <v>0</v>
      </c>
      <c r="Q97" s="15">
        <f t="shared" si="19"/>
        <v>0</v>
      </c>
      <c r="R97" s="11">
        <f t="shared" si="20"/>
        <v>0</v>
      </c>
    </row>
    <row r="98" spans="2:18" x14ac:dyDescent="0.3">
      <c r="B98" s="101">
        <f>Data!B98</f>
        <v>95</v>
      </c>
      <c r="C98" s="7">
        <f>Data!C98</f>
        <v>19000</v>
      </c>
      <c r="D98" s="7">
        <f>Data!D98</f>
        <v>7000</v>
      </c>
      <c r="E98" s="7">
        <f>Data!E98</f>
        <v>25000</v>
      </c>
      <c r="F98" s="7">
        <f>Data!F98</f>
        <v>23100</v>
      </c>
      <c r="G98" s="7">
        <f>Data!G98</f>
        <v>16800</v>
      </c>
      <c r="H98" s="7">
        <f>Data!H98</f>
        <v>15900</v>
      </c>
      <c r="I98" s="12">
        <f>Data!I98</f>
        <v>3</v>
      </c>
      <c r="J98" s="8"/>
      <c r="K98" s="18">
        <f t="shared" si="22"/>
        <v>0</v>
      </c>
      <c r="L98" s="15">
        <f t="shared" si="21"/>
        <v>0</v>
      </c>
      <c r="M98" s="15">
        <f t="shared" si="15"/>
        <v>0</v>
      </c>
      <c r="N98" s="15">
        <f t="shared" si="16"/>
        <v>0</v>
      </c>
      <c r="O98" s="15">
        <f t="shared" si="17"/>
        <v>0</v>
      </c>
      <c r="P98" s="15">
        <f t="shared" si="18"/>
        <v>0</v>
      </c>
      <c r="Q98" s="15">
        <f t="shared" si="19"/>
        <v>0</v>
      </c>
      <c r="R98" s="11">
        <f t="shared" si="20"/>
        <v>0</v>
      </c>
    </row>
    <row r="99" spans="2:18" x14ac:dyDescent="0.3">
      <c r="B99" s="101">
        <f>Data!B99</f>
        <v>96</v>
      </c>
      <c r="C99" s="7">
        <f>Data!C99</f>
        <v>19000</v>
      </c>
      <c r="D99" s="7">
        <f>Data!D99</f>
        <v>13000</v>
      </c>
      <c r="E99" s="7">
        <f>Data!E99</f>
        <v>21500</v>
      </c>
      <c r="F99" s="7">
        <f>Data!F99</f>
        <v>18900</v>
      </c>
      <c r="G99" s="7">
        <f>Data!G99</f>
        <v>15399.999999999998</v>
      </c>
      <c r="H99" s="7">
        <f>Data!H99</f>
        <v>18000</v>
      </c>
      <c r="I99" s="12">
        <f>Data!I99</f>
        <v>4</v>
      </c>
      <c r="J99" s="8"/>
      <c r="K99" s="18">
        <f t="shared" si="22"/>
        <v>0</v>
      </c>
      <c r="L99" s="15">
        <f t="shared" si="21"/>
        <v>0</v>
      </c>
      <c r="M99" s="15">
        <f t="shared" si="15"/>
        <v>0</v>
      </c>
      <c r="N99" s="15">
        <f t="shared" si="16"/>
        <v>0</v>
      </c>
      <c r="O99" s="15">
        <f t="shared" si="17"/>
        <v>0</v>
      </c>
      <c r="P99" s="15">
        <f t="shared" si="18"/>
        <v>0</v>
      </c>
      <c r="Q99" s="15">
        <f t="shared" si="19"/>
        <v>0</v>
      </c>
      <c r="R99" s="11">
        <f t="shared" si="20"/>
        <v>0</v>
      </c>
    </row>
    <row r="100" spans="2:18" x14ac:dyDescent="0.3">
      <c r="B100" s="101">
        <f>Data!B100</f>
        <v>97</v>
      </c>
      <c r="C100" s="7">
        <f>Data!C100</f>
        <v>16500</v>
      </c>
      <c r="D100" s="7">
        <f>Data!D100</f>
        <v>10000</v>
      </c>
      <c r="E100" s="7">
        <f>Data!E100</f>
        <v>16000</v>
      </c>
      <c r="F100" s="7">
        <f>Data!F100</f>
        <v>22400</v>
      </c>
      <c r="G100" s="7">
        <f>Data!G100</f>
        <v>21000</v>
      </c>
      <c r="H100" s="7">
        <f>Data!H100</f>
        <v>22500</v>
      </c>
      <c r="I100" s="12">
        <f>Data!I100</f>
        <v>4</v>
      </c>
      <c r="J100" s="8"/>
      <c r="K100" s="18">
        <f t="shared" si="22"/>
        <v>0</v>
      </c>
      <c r="L100" s="15">
        <f t="shared" si="21"/>
        <v>0</v>
      </c>
      <c r="M100" s="15">
        <f t="shared" si="15"/>
        <v>0</v>
      </c>
      <c r="N100" s="15">
        <f t="shared" si="16"/>
        <v>0</v>
      </c>
      <c r="O100" s="15">
        <f t="shared" si="17"/>
        <v>0</v>
      </c>
      <c r="P100" s="15">
        <f t="shared" si="18"/>
        <v>0</v>
      </c>
      <c r="Q100" s="15">
        <f t="shared" si="19"/>
        <v>0</v>
      </c>
      <c r="R100" s="11">
        <f t="shared" si="20"/>
        <v>0</v>
      </c>
    </row>
    <row r="101" spans="2:18" x14ac:dyDescent="0.3">
      <c r="B101" s="101">
        <f>Data!B101</f>
        <v>98</v>
      </c>
      <c r="C101" s="7">
        <f>Data!C101</f>
        <v>16000</v>
      </c>
      <c r="D101" s="7">
        <f>Data!D101</f>
        <v>12000</v>
      </c>
      <c r="E101" s="7">
        <f>Data!E101</f>
        <v>23500</v>
      </c>
      <c r="F101" s="7">
        <f>Data!F101</f>
        <v>20300</v>
      </c>
      <c r="G101" s="7">
        <f>Data!G101</f>
        <v>18900</v>
      </c>
      <c r="H101" s="7">
        <f>Data!H101</f>
        <v>23100</v>
      </c>
      <c r="I101" s="12">
        <f>Data!I101</f>
        <v>1</v>
      </c>
      <c r="J101" s="8"/>
      <c r="K101" s="18">
        <f t="shared" si="22"/>
        <v>0</v>
      </c>
      <c r="L101" s="15">
        <f t="shared" si="21"/>
        <v>0</v>
      </c>
      <c r="M101" s="15">
        <f t="shared" si="15"/>
        <v>0</v>
      </c>
      <c r="N101" s="15">
        <f t="shared" si="16"/>
        <v>0</v>
      </c>
      <c r="O101" s="15">
        <f t="shared" si="17"/>
        <v>0</v>
      </c>
      <c r="P101" s="15">
        <f t="shared" si="18"/>
        <v>0</v>
      </c>
      <c r="Q101" s="15">
        <f t="shared" si="19"/>
        <v>0</v>
      </c>
      <c r="R101" s="11">
        <f t="shared" si="20"/>
        <v>0</v>
      </c>
    </row>
    <row r="102" spans="2:18" x14ac:dyDescent="0.3">
      <c r="B102" s="101">
        <f>Data!B102</f>
        <v>99</v>
      </c>
      <c r="C102" s="7">
        <f>Data!C102</f>
        <v>10000</v>
      </c>
      <c r="D102" s="7">
        <f>Data!D102</f>
        <v>9500</v>
      </c>
      <c r="E102" s="7">
        <f>Data!E102</f>
        <v>15500</v>
      </c>
      <c r="F102" s="7">
        <f>Data!F102</f>
        <v>19600</v>
      </c>
      <c r="G102" s="7">
        <f>Data!G102</f>
        <v>21000</v>
      </c>
      <c r="H102" s="7">
        <f>Data!H102</f>
        <v>21900</v>
      </c>
      <c r="I102" s="12">
        <f>Data!I102</f>
        <v>4</v>
      </c>
      <c r="J102" s="8"/>
      <c r="K102" s="18">
        <f t="shared" si="22"/>
        <v>0</v>
      </c>
      <c r="L102" s="15">
        <f t="shared" si="21"/>
        <v>0</v>
      </c>
      <c r="M102" s="15">
        <f t="shared" si="15"/>
        <v>0</v>
      </c>
      <c r="N102" s="15">
        <f t="shared" si="16"/>
        <v>0</v>
      </c>
      <c r="O102" s="15">
        <f t="shared" si="17"/>
        <v>0</v>
      </c>
      <c r="P102" s="15">
        <f t="shared" si="18"/>
        <v>0</v>
      </c>
      <c r="Q102" s="15">
        <f t="shared" si="19"/>
        <v>0</v>
      </c>
      <c r="R102" s="11">
        <f t="shared" si="20"/>
        <v>0</v>
      </c>
    </row>
    <row r="103" spans="2:18" x14ac:dyDescent="0.3">
      <c r="B103" s="101">
        <f>Data!B103</f>
        <v>100</v>
      </c>
      <c r="C103" s="7">
        <f>Data!C103</f>
        <v>18000</v>
      </c>
      <c r="D103" s="7">
        <f>Data!D103</f>
        <v>12000</v>
      </c>
      <c r="E103" s="7">
        <f>Data!E103</f>
        <v>21500</v>
      </c>
      <c r="F103" s="7">
        <f>Data!F103</f>
        <v>19600</v>
      </c>
      <c r="G103" s="7">
        <f>Data!G103</f>
        <v>13300</v>
      </c>
      <c r="H103" s="7">
        <f>Data!H103</f>
        <v>11100</v>
      </c>
      <c r="I103" s="12">
        <f>Data!I103</f>
        <v>1</v>
      </c>
      <c r="J103" s="8"/>
      <c r="K103" s="18">
        <f t="shared" si="22"/>
        <v>0</v>
      </c>
      <c r="L103" s="15">
        <f t="shared" si="21"/>
        <v>0</v>
      </c>
      <c r="M103" s="15">
        <f t="shared" si="15"/>
        <v>0</v>
      </c>
      <c r="N103" s="15">
        <f t="shared" si="16"/>
        <v>0</v>
      </c>
      <c r="O103" s="15">
        <f t="shared" si="17"/>
        <v>0</v>
      </c>
      <c r="P103" s="15">
        <f t="shared" si="18"/>
        <v>0</v>
      </c>
      <c r="Q103" s="15">
        <f t="shared" si="19"/>
        <v>0</v>
      </c>
      <c r="R103" s="11">
        <f t="shared" si="20"/>
        <v>0</v>
      </c>
    </row>
    <row r="104" spans="2:18" x14ac:dyDescent="0.3">
      <c r="B104" s="101">
        <f>Data!B104</f>
        <v>101</v>
      </c>
      <c r="C104" s="7">
        <f>Data!C104</f>
        <v>18500</v>
      </c>
      <c r="D104" s="7">
        <f>Data!D104</f>
        <v>7500</v>
      </c>
      <c r="E104" s="7">
        <f>Data!E104</f>
        <v>18500</v>
      </c>
      <c r="F104" s="7">
        <f>Data!F104</f>
        <v>19600</v>
      </c>
      <c r="G104" s="7">
        <f>Data!G104</f>
        <v>20300</v>
      </c>
      <c r="H104" s="7">
        <f>Data!H104</f>
        <v>20700</v>
      </c>
      <c r="I104" s="12">
        <f>Data!I104</f>
        <v>3</v>
      </c>
      <c r="J104" s="8"/>
      <c r="K104" s="18">
        <f t="shared" si="22"/>
        <v>0</v>
      </c>
      <c r="L104" s="15">
        <f t="shared" si="21"/>
        <v>0</v>
      </c>
      <c r="M104" s="15">
        <f t="shared" si="15"/>
        <v>0</v>
      </c>
      <c r="N104" s="15">
        <f t="shared" si="16"/>
        <v>0</v>
      </c>
      <c r="O104" s="15">
        <f t="shared" si="17"/>
        <v>0</v>
      </c>
      <c r="P104" s="15">
        <f t="shared" si="18"/>
        <v>0</v>
      </c>
      <c r="Q104" s="15">
        <f t="shared" si="19"/>
        <v>0</v>
      </c>
      <c r="R104" s="11">
        <f t="shared" si="20"/>
        <v>0</v>
      </c>
    </row>
    <row r="105" spans="2:18" x14ac:dyDescent="0.3">
      <c r="B105" s="101">
        <f>Data!B105</f>
        <v>102</v>
      </c>
      <c r="C105" s="7">
        <f>Data!C105</f>
        <v>11000</v>
      </c>
      <c r="D105" s="7">
        <f>Data!D105</f>
        <v>12500</v>
      </c>
      <c r="E105" s="7">
        <f>Data!E105</f>
        <v>22500</v>
      </c>
      <c r="F105" s="7">
        <f>Data!F105</f>
        <v>18200</v>
      </c>
      <c r="G105" s="7">
        <f>Data!G105</f>
        <v>14000</v>
      </c>
      <c r="H105" s="7">
        <f>Data!H105</f>
        <v>19500</v>
      </c>
      <c r="I105" s="12">
        <f>Data!I105</f>
        <v>5</v>
      </c>
      <c r="J105" s="8"/>
      <c r="K105" s="18">
        <f t="shared" si="22"/>
        <v>0</v>
      </c>
      <c r="L105" s="15">
        <f t="shared" si="21"/>
        <v>0</v>
      </c>
      <c r="M105" s="15">
        <f t="shared" si="15"/>
        <v>0</v>
      </c>
      <c r="N105" s="15">
        <f t="shared" si="16"/>
        <v>0</v>
      </c>
      <c r="O105" s="15">
        <f t="shared" si="17"/>
        <v>0</v>
      </c>
      <c r="P105" s="15">
        <f t="shared" si="18"/>
        <v>0</v>
      </c>
      <c r="Q105" s="15">
        <f t="shared" si="19"/>
        <v>0</v>
      </c>
      <c r="R105" s="11">
        <f t="shared" si="20"/>
        <v>0</v>
      </c>
    </row>
    <row r="106" spans="2:18" x14ac:dyDescent="0.3">
      <c r="B106" s="101">
        <f>Data!B106</f>
        <v>103</v>
      </c>
      <c r="C106" s="7">
        <f>Data!C106</f>
        <v>14000</v>
      </c>
      <c r="D106" s="7">
        <f>Data!D106</f>
        <v>10000</v>
      </c>
      <c r="E106" s="7">
        <f>Data!E106</f>
        <v>17000</v>
      </c>
      <c r="F106" s="7">
        <f>Data!F106</f>
        <v>17500</v>
      </c>
      <c r="G106" s="7">
        <f>Data!G106</f>
        <v>17500</v>
      </c>
      <c r="H106" s="7">
        <f>Data!H106</f>
        <v>19800</v>
      </c>
      <c r="I106" s="12">
        <f>Data!I106</f>
        <v>3</v>
      </c>
      <c r="J106" s="8"/>
      <c r="K106" s="18">
        <f t="shared" si="22"/>
        <v>0</v>
      </c>
      <c r="L106" s="15">
        <f t="shared" si="21"/>
        <v>0</v>
      </c>
      <c r="M106" s="15">
        <f t="shared" si="15"/>
        <v>0</v>
      </c>
      <c r="N106" s="15">
        <f t="shared" si="16"/>
        <v>0</v>
      </c>
      <c r="O106" s="15">
        <f t="shared" si="17"/>
        <v>0</v>
      </c>
      <c r="P106" s="15">
        <f t="shared" si="18"/>
        <v>0</v>
      </c>
      <c r="Q106" s="15">
        <f t="shared" si="19"/>
        <v>0</v>
      </c>
      <c r="R106" s="11">
        <f t="shared" si="20"/>
        <v>0</v>
      </c>
    </row>
    <row r="107" spans="2:18" x14ac:dyDescent="0.3">
      <c r="B107" s="101">
        <f>Data!B107</f>
        <v>104</v>
      </c>
      <c r="C107" s="7">
        <f>Data!C107</f>
        <v>11000</v>
      </c>
      <c r="D107" s="7">
        <f>Data!D107</f>
        <v>9500</v>
      </c>
      <c r="E107" s="7">
        <f>Data!E107</f>
        <v>16000</v>
      </c>
      <c r="F107" s="7">
        <f>Data!F107</f>
        <v>20300</v>
      </c>
      <c r="G107" s="7">
        <f>Data!G107</f>
        <v>19600</v>
      </c>
      <c r="H107" s="7">
        <f>Data!H107</f>
        <v>21300</v>
      </c>
      <c r="I107" s="12">
        <f>Data!I107</f>
        <v>2</v>
      </c>
      <c r="J107" s="8"/>
      <c r="K107" s="18">
        <f t="shared" si="22"/>
        <v>0</v>
      </c>
      <c r="L107" s="15">
        <f t="shared" si="21"/>
        <v>0</v>
      </c>
      <c r="M107" s="15">
        <f t="shared" si="15"/>
        <v>0</v>
      </c>
      <c r="N107" s="15">
        <f t="shared" si="16"/>
        <v>0</v>
      </c>
      <c r="O107" s="15">
        <f t="shared" si="17"/>
        <v>0</v>
      </c>
      <c r="P107" s="15">
        <f t="shared" si="18"/>
        <v>0</v>
      </c>
      <c r="Q107" s="15">
        <f t="shared" si="19"/>
        <v>0</v>
      </c>
      <c r="R107" s="11">
        <f t="shared" si="20"/>
        <v>0</v>
      </c>
    </row>
    <row r="108" spans="2:18" x14ac:dyDescent="0.3">
      <c r="B108" s="101">
        <f>Data!B108</f>
        <v>105</v>
      </c>
      <c r="C108" s="7">
        <f>Data!C108</f>
        <v>15500</v>
      </c>
      <c r="D108" s="7">
        <f>Data!D108</f>
        <v>10500</v>
      </c>
      <c r="E108" s="7">
        <f>Data!E108</f>
        <v>23500</v>
      </c>
      <c r="F108" s="7">
        <f>Data!F108</f>
        <v>16800</v>
      </c>
      <c r="G108" s="7">
        <f>Data!G108</f>
        <v>15399.999999999998</v>
      </c>
      <c r="H108" s="7">
        <f>Data!H108</f>
        <v>15300</v>
      </c>
      <c r="I108" s="12">
        <f>Data!I108</f>
        <v>2</v>
      </c>
      <c r="J108" s="8"/>
      <c r="K108" s="18">
        <f t="shared" si="22"/>
        <v>0</v>
      </c>
      <c r="L108" s="15">
        <f t="shared" si="21"/>
        <v>0</v>
      </c>
      <c r="M108" s="15">
        <f t="shared" si="15"/>
        <v>0</v>
      </c>
      <c r="N108" s="15">
        <f t="shared" si="16"/>
        <v>0</v>
      </c>
      <c r="O108" s="15">
        <f t="shared" si="17"/>
        <v>0</v>
      </c>
      <c r="P108" s="15">
        <f t="shared" si="18"/>
        <v>0</v>
      </c>
      <c r="Q108" s="15">
        <f t="shared" si="19"/>
        <v>0</v>
      </c>
      <c r="R108" s="11">
        <f t="shared" si="20"/>
        <v>0</v>
      </c>
    </row>
    <row r="109" spans="2:18" x14ac:dyDescent="0.3">
      <c r="B109" s="101">
        <f>Data!B109</f>
        <v>106</v>
      </c>
      <c r="C109" s="7">
        <f>Data!C109</f>
        <v>12500</v>
      </c>
      <c r="D109" s="7">
        <f>Data!D109</f>
        <v>11500</v>
      </c>
      <c r="E109" s="7">
        <f>Data!E109</f>
        <v>24000</v>
      </c>
      <c r="F109" s="7">
        <f>Data!F109</f>
        <v>22400</v>
      </c>
      <c r="G109" s="7">
        <f>Data!G109</f>
        <v>21000</v>
      </c>
      <c r="H109" s="7">
        <f>Data!H109</f>
        <v>21600</v>
      </c>
      <c r="I109" s="12">
        <f>Data!I109</f>
        <v>8</v>
      </c>
      <c r="J109" s="8"/>
      <c r="K109" s="18">
        <f t="shared" si="22"/>
        <v>0</v>
      </c>
      <c r="L109" s="15">
        <f t="shared" si="21"/>
        <v>0</v>
      </c>
      <c r="M109" s="15">
        <f t="shared" si="15"/>
        <v>0</v>
      </c>
      <c r="N109" s="15">
        <f t="shared" si="16"/>
        <v>0</v>
      </c>
      <c r="O109" s="15">
        <f t="shared" si="17"/>
        <v>0</v>
      </c>
      <c r="P109" s="15">
        <f t="shared" si="18"/>
        <v>0</v>
      </c>
      <c r="Q109" s="15">
        <f t="shared" si="19"/>
        <v>0</v>
      </c>
      <c r="R109" s="11">
        <f t="shared" si="20"/>
        <v>0</v>
      </c>
    </row>
    <row r="110" spans="2:18" x14ac:dyDescent="0.3">
      <c r="B110" s="101">
        <f>Data!B110</f>
        <v>107</v>
      </c>
      <c r="C110" s="7">
        <f>Data!C110</f>
        <v>13000</v>
      </c>
      <c r="D110" s="7">
        <f>Data!D110</f>
        <v>8000</v>
      </c>
      <c r="E110" s="7">
        <f>Data!E110</f>
        <v>16000</v>
      </c>
      <c r="F110" s="7">
        <f>Data!F110</f>
        <v>21700</v>
      </c>
      <c r="G110" s="7">
        <f>Data!G110</f>
        <v>14000</v>
      </c>
      <c r="H110" s="7">
        <f>Data!H110</f>
        <v>18300</v>
      </c>
      <c r="I110" s="12">
        <f>Data!I110</f>
        <v>4</v>
      </c>
      <c r="J110" s="8"/>
      <c r="K110" s="18">
        <f t="shared" si="22"/>
        <v>0</v>
      </c>
      <c r="L110" s="15">
        <f t="shared" si="21"/>
        <v>0</v>
      </c>
      <c r="M110" s="15">
        <f t="shared" si="15"/>
        <v>0</v>
      </c>
      <c r="N110" s="15">
        <f t="shared" si="16"/>
        <v>0</v>
      </c>
      <c r="O110" s="15">
        <f t="shared" si="17"/>
        <v>0</v>
      </c>
      <c r="P110" s="15">
        <f t="shared" si="18"/>
        <v>0</v>
      </c>
      <c r="Q110" s="15">
        <f t="shared" si="19"/>
        <v>0</v>
      </c>
      <c r="R110" s="11">
        <f t="shared" si="20"/>
        <v>0</v>
      </c>
    </row>
    <row r="111" spans="2:18" x14ac:dyDescent="0.3">
      <c r="B111" s="101">
        <f>Data!B111</f>
        <v>108</v>
      </c>
      <c r="C111" s="7">
        <f>Data!C111</f>
        <v>19500</v>
      </c>
      <c r="D111" s="7">
        <f>Data!D111</f>
        <v>7000</v>
      </c>
      <c r="E111" s="7">
        <f>Data!E111</f>
        <v>23500</v>
      </c>
      <c r="F111" s="7">
        <f>Data!F111</f>
        <v>19600</v>
      </c>
      <c r="G111" s="7">
        <f>Data!G111</f>
        <v>14000</v>
      </c>
      <c r="H111" s="7">
        <f>Data!H111</f>
        <v>12000</v>
      </c>
      <c r="I111" s="12">
        <f>Data!I111</f>
        <v>7</v>
      </c>
      <c r="J111" s="8"/>
      <c r="K111" s="18">
        <f t="shared" si="22"/>
        <v>0</v>
      </c>
      <c r="L111" s="15">
        <f t="shared" si="21"/>
        <v>0</v>
      </c>
      <c r="M111" s="15">
        <f t="shared" si="15"/>
        <v>0</v>
      </c>
      <c r="N111" s="15">
        <f t="shared" si="16"/>
        <v>0</v>
      </c>
      <c r="O111" s="15">
        <f t="shared" si="17"/>
        <v>0</v>
      </c>
      <c r="P111" s="15">
        <f t="shared" si="18"/>
        <v>0</v>
      </c>
      <c r="Q111" s="15">
        <f t="shared" si="19"/>
        <v>0</v>
      </c>
      <c r="R111" s="11">
        <f t="shared" si="20"/>
        <v>0</v>
      </c>
    </row>
    <row r="112" spans="2:18" x14ac:dyDescent="0.3">
      <c r="B112" s="101">
        <f>Data!B112</f>
        <v>109</v>
      </c>
      <c r="C112" s="7">
        <f>Data!C112</f>
        <v>19000</v>
      </c>
      <c r="D112" s="7">
        <f>Data!D112</f>
        <v>11000</v>
      </c>
      <c r="E112" s="7">
        <f>Data!E112</f>
        <v>22500</v>
      </c>
      <c r="F112" s="7">
        <f>Data!F112</f>
        <v>21700</v>
      </c>
      <c r="G112" s="7">
        <f>Data!G112</f>
        <v>18200</v>
      </c>
      <c r="H112" s="7">
        <f>Data!H112</f>
        <v>16500</v>
      </c>
      <c r="I112" s="12">
        <f>Data!I112</f>
        <v>7</v>
      </c>
      <c r="J112" s="8"/>
      <c r="K112" s="18">
        <f t="shared" si="22"/>
        <v>0</v>
      </c>
      <c r="L112" s="15">
        <f t="shared" si="21"/>
        <v>0</v>
      </c>
      <c r="M112" s="15">
        <f t="shared" si="15"/>
        <v>0</v>
      </c>
      <c r="N112" s="15">
        <f t="shared" si="16"/>
        <v>0</v>
      </c>
      <c r="O112" s="15">
        <f t="shared" si="17"/>
        <v>0</v>
      </c>
      <c r="P112" s="15">
        <f t="shared" si="18"/>
        <v>0</v>
      </c>
      <c r="Q112" s="15">
        <f t="shared" si="19"/>
        <v>0</v>
      </c>
      <c r="R112" s="11">
        <f t="shared" si="20"/>
        <v>0</v>
      </c>
    </row>
    <row r="113" spans="2:18" x14ac:dyDescent="0.3">
      <c r="B113" s="101">
        <f>Data!B113</f>
        <v>110</v>
      </c>
      <c r="C113" s="7">
        <f>Data!C113</f>
        <v>13500</v>
      </c>
      <c r="D113" s="7">
        <f>Data!D113</f>
        <v>13500</v>
      </c>
      <c r="E113" s="7">
        <f>Data!E113</f>
        <v>-22500</v>
      </c>
      <c r="F113" s="7">
        <f>Data!F113</f>
        <v>25000</v>
      </c>
      <c r="G113" s="7">
        <f>Data!G113</f>
        <v>22000</v>
      </c>
      <c r="H113" s="7">
        <f>Data!H113</f>
        <v>20000</v>
      </c>
      <c r="I113" s="12">
        <f>Data!I113</f>
        <v>6</v>
      </c>
      <c r="J113" s="8"/>
      <c r="K113" s="18">
        <f t="shared" si="22"/>
        <v>0</v>
      </c>
      <c r="L113" s="15">
        <f t="shared" si="21"/>
        <v>0</v>
      </c>
      <c r="M113" s="15">
        <f t="shared" si="15"/>
        <v>0</v>
      </c>
      <c r="N113" s="15">
        <f t="shared" si="16"/>
        <v>1</v>
      </c>
      <c r="O113" s="15">
        <f t="shared" si="17"/>
        <v>0</v>
      </c>
      <c r="P113" s="15">
        <f t="shared" si="18"/>
        <v>0</v>
      </c>
      <c r="Q113" s="15">
        <f t="shared" si="19"/>
        <v>0</v>
      </c>
      <c r="R113" s="11">
        <f t="shared" si="20"/>
        <v>0</v>
      </c>
    </row>
    <row r="114" spans="2:18" x14ac:dyDescent="0.3">
      <c r="B114" s="101">
        <f>Data!B114</f>
        <v>111</v>
      </c>
      <c r="C114" s="7">
        <f>Data!C114</f>
        <v>11500</v>
      </c>
      <c r="D114" s="7">
        <f>Data!D114</f>
        <v>10000</v>
      </c>
      <c r="E114" s="7">
        <f>Data!E114</f>
        <v>22500</v>
      </c>
      <c r="F114" s="7">
        <f>Data!F114</f>
        <v>21700</v>
      </c>
      <c r="G114" s="7">
        <f>Data!G114</f>
        <v>13300</v>
      </c>
      <c r="H114" s="7">
        <f>Data!H114</f>
        <v>17100</v>
      </c>
      <c r="I114" s="12">
        <f>Data!I114</f>
        <v>2</v>
      </c>
      <c r="J114" s="8"/>
      <c r="K114" s="18">
        <f t="shared" si="22"/>
        <v>0</v>
      </c>
      <c r="L114" s="15">
        <f t="shared" si="21"/>
        <v>0</v>
      </c>
      <c r="M114" s="15">
        <f t="shared" si="15"/>
        <v>0</v>
      </c>
      <c r="N114" s="15">
        <f t="shared" si="16"/>
        <v>0</v>
      </c>
      <c r="O114" s="15">
        <f t="shared" si="17"/>
        <v>0</v>
      </c>
      <c r="P114" s="15">
        <f t="shared" si="18"/>
        <v>0</v>
      </c>
      <c r="Q114" s="15">
        <f t="shared" si="19"/>
        <v>0</v>
      </c>
      <c r="R114" s="11">
        <f t="shared" si="20"/>
        <v>0</v>
      </c>
    </row>
    <row r="115" spans="2:18" x14ac:dyDescent="0.3">
      <c r="B115" s="101">
        <f>Data!B115</f>
        <v>112</v>
      </c>
      <c r="C115" s="7">
        <f>Data!C115</f>
        <v>12500</v>
      </c>
      <c r="D115" s="7">
        <f>Data!D115</f>
        <v>10500</v>
      </c>
      <c r="E115" s="7">
        <f>Data!E115</f>
        <v>20000</v>
      </c>
      <c r="F115" s="7">
        <f>Data!F115</f>
        <v>18900</v>
      </c>
      <c r="G115" s="7">
        <f>Data!G115</f>
        <v>16800</v>
      </c>
      <c r="H115" s="7">
        <f>Data!H115</f>
        <v>12000</v>
      </c>
      <c r="I115" s="12">
        <f>Data!I115</f>
        <v>2</v>
      </c>
      <c r="J115" s="8"/>
      <c r="K115" s="18">
        <f t="shared" si="22"/>
        <v>0</v>
      </c>
      <c r="L115" s="15">
        <f t="shared" si="21"/>
        <v>0</v>
      </c>
      <c r="M115" s="15">
        <f t="shared" si="15"/>
        <v>0</v>
      </c>
      <c r="N115" s="15">
        <f t="shared" si="16"/>
        <v>0</v>
      </c>
      <c r="O115" s="15">
        <f t="shared" si="17"/>
        <v>0</v>
      </c>
      <c r="P115" s="15">
        <f t="shared" si="18"/>
        <v>0</v>
      </c>
      <c r="Q115" s="15">
        <f t="shared" si="19"/>
        <v>0</v>
      </c>
      <c r="R115" s="11">
        <f t="shared" si="20"/>
        <v>0</v>
      </c>
    </row>
    <row r="116" spans="2:18" x14ac:dyDescent="0.3">
      <c r="B116" s="101">
        <f>Data!B116</f>
        <v>113</v>
      </c>
      <c r="C116" s="7">
        <f>Data!C116</f>
        <v>15000</v>
      </c>
      <c r="D116" s="7">
        <f>Data!D116</f>
        <v>8500</v>
      </c>
      <c r="E116" s="7">
        <f>Data!E116</f>
        <v>17500</v>
      </c>
      <c r="F116" s="7">
        <f>Data!F116</f>
        <v>17500</v>
      </c>
      <c r="G116" s="7">
        <f>Data!G116</f>
        <v>16099.999999999998</v>
      </c>
      <c r="H116" s="7">
        <f>Data!H116</f>
        <v>22500</v>
      </c>
      <c r="I116" s="12">
        <f>Data!I116</f>
        <v>2</v>
      </c>
      <c r="J116" s="8"/>
      <c r="K116" s="18">
        <f t="shared" si="22"/>
        <v>0</v>
      </c>
      <c r="L116" s="15">
        <f t="shared" si="21"/>
        <v>0</v>
      </c>
      <c r="M116" s="15">
        <f t="shared" si="15"/>
        <v>0</v>
      </c>
      <c r="N116" s="15">
        <f t="shared" si="16"/>
        <v>0</v>
      </c>
      <c r="O116" s="15">
        <f t="shared" si="17"/>
        <v>0</v>
      </c>
      <c r="P116" s="15">
        <f t="shared" si="18"/>
        <v>0</v>
      </c>
      <c r="Q116" s="15">
        <f t="shared" si="19"/>
        <v>0</v>
      </c>
      <c r="R116" s="11">
        <f t="shared" si="20"/>
        <v>0</v>
      </c>
    </row>
    <row r="117" spans="2:18" x14ac:dyDescent="0.3">
      <c r="B117" s="101">
        <f>Data!B117</f>
        <v>114</v>
      </c>
      <c r="C117" s="7">
        <f>Data!C117</f>
        <v>13500</v>
      </c>
      <c r="D117" s="7">
        <f>Data!D117</f>
        <v>8500</v>
      </c>
      <c r="E117" s="7">
        <f>Data!E117</f>
        <v>16000</v>
      </c>
      <c r="F117" s="7">
        <f>Data!F117</f>
        <v>19600</v>
      </c>
      <c r="G117" s="7">
        <f>Data!G117</f>
        <v>14699.999999999998</v>
      </c>
      <c r="H117" s="7">
        <f>Data!H117</f>
        <v>21900</v>
      </c>
      <c r="I117" s="12">
        <f>Data!I117</f>
        <v>2</v>
      </c>
      <c r="J117" s="8"/>
      <c r="K117" s="18">
        <f t="shared" si="22"/>
        <v>0</v>
      </c>
      <c r="L117" s="15">
        <f t="shared" si="21"/>
        <v>0</v>
      </c>
      <c r="M117" s="15">
        <f t="shared" si="15"/>
        <v>0</v>
      </c>
      <c r="N117" s="15">
        <f t="shared" si="16"/>
        <v>0</v>
      </c>
      <c r="O117" s="15">
        <f t="shared" si="17"/>
        <v>0</v>
      </c>
      <c r="P117" s="15">
        <f t="shared" si="18"/>
        <v>0</v>
      </c>
      <c r="Q117" s="15">
        <f t="shared" si="19"/>
        <v>0</v>
      </c>
      <c r="R117" s="11">
        <f t="shared" si="20"/>
        <v>0</v>
      </c>
    </row>
    <row r="118" spans="2:18" x14ac:dyDescent="0.3">
      <c r="B118" s="101">
        <f>Data!B118</f>
        <v>115</v>
      </c>
      <c r="C118" s="7">
        <f>Data!C118</f>
        <v>16000</v>
      </c>
      <c r="D118" s="7">
        <f>Data!D118</f>
        <v>10500</v>
      </c>
      <c r="E118" s="7">
        <f>Data!E118</f>
        <v>16000</v>
      </c>
      <c r="F118" s="7">
        <f>Data!F118</f>
        <v>21000</v>
      </c>
      <c r="G118" s="7">
        <f>Data!G118</f>
        <v>18200</v>
      </c>
      <c r="H118" s="7">
        <f>Data!H118</f>
        <v>21600</v>
      </c>
      <c r="I118" s="12">
        <f>Data!I118</f>
        <v>4</v>
      </c>
      <c r="J118" s="8"/>
      <c r="K118" s="18">
        <f t="shared" si="22"/>
        <v>0</v>
      </c>
      <c r="L118" s="15">
        <f t="shared" si="21"/>
        <v>0</v>
      </c>
      <c r="M118" s="15">
        <f t="shared" si="15"/>
        <v>0</v>
      </c>
      <c r="N118" s="15">
        <f t="shared" si="16"/>
        <v>0</v>
      </c>
      <c r="O118" s="15">
        <f t="shared" si="17"/>
        <v>0</v>
      </c>
      <c r="P118" s="15">
        <f t="shared" si="18"/>
        <v>0</v>
      </c>
      <c r="Q118" s="15">
        <f t="shared" si="19"/>
        <v>0</v>
      </c>
      <c r="R118" s="11">
        <f t="shared" si="20"/>
        <v>0</v>
      </c>
    </row>
    <row r="119" spans="2:18" x14ac:dyDescent="0.3">
      <c r="B119" s="101">
        <f>Data!B119</f>
        <v>116</v>
      </c>
      <c r="C119" s="7">
        <f>Data!C119</f>
        <v>19500</v>
      </c>
      <c r="D119" s="7">
        <f>Data!D119</f>
        <v>8000</v>
      </c>
      <c r="E119" s="7">
        <f>Data!E119</f>
        <v>16500</v>
      </c>
      <c r="F119" s="7">
        <f>Data!F119</f>
        <v>22400</v>
      </c>
      <c r="G119" s="7">
        <f>Data!G119</f>
        <v>14699.999999999998</v>
      </c>
      <c r="H119" s="7">
        <f>Data!H119</f>
        <v>15600</v>
      </c>
      <c r="I119" s="12">
        <f>Data!I119</f>
        <v>4</v>
      </c>
      <c r="J119" s="8"/>
      <c r="K119" s="18">
        <f t="shared" si="22"/>
        <v>0</v>
      </c>
      <c r="L119" s="15">
        <f t="shared" si="21"/>
        <v>0</v>
      </c>
      <c r="M119" s="15">
        <f t="shared" si="15"/>
        <v>0</v>
      </c>
      <c r="N119" s="15">
        <f t="shared" si="16"/>
        <v>0</v>
      </c>
      <c r="O119" s="15">
        <f t="shared" si="17"/>
        <v>0</v>
      </c>
      <c r="P119" s="15">
        <f t="shared" si="18"/>
        <v>0</v>
      </c>
      <c r="Q119" s="15">
        <f t="shared" si="19"/>
        <v>0</v>
      </c>
      <c r="R119" s="11">
        <f t="shared" si="20"/>
        <v>0</v>
      </c>
    </row>
    <row r="120" spans="2:18" x14ac:dyDescent="0.3">
      <c r="B120" s="101">
        <f>Data!B120</f>
        <v>117</v>
      </c>
      <c r="C120" s="7">
        <f>Data!C120</f>
        <v>10000</v>
      </c>
      <c r="D120" s="7">
        <f>Data!D120</f>
        <v>10500</v>
      </c>
      <c r="E120" s="7">
        <f>Data!E120</f>
        <v>17000</v>
      </c>
      <c r="F120" s="7">
        <f>Data!F120</f>
        <v>21700</v>
      </c>
      <c r="G120" s="7">
        <f>Data!G120</f>
        <v>19600</v>
      </c>
      <c r="H120" s="7">
        <f>Data!H120</f>
        <v>16800</v>
      </c>
      <c r="I120" s="12">
        <f>Data!I120</f>
        <v>6</v>
      </c>
      <c r="J120" s="8"/>
      <c r="K120" s="18">
        <f t="shared" si="22"/>
        <v>0</v>
      </c>
      <c r="L120" s="15">
        <f t="shared" si="21"/>
        <v>0</v>
      </c>
      <c r="M120" s="15">
        <f t="shared" si="15"/>
        <v>0</v>
      </c>
      <c r="N120" s="15">
        <f t="shared" si="16"/>
        <v>0</v>
      </c>
      <c r="O120" s="15">
        <f t="shared" si="17"/>
        <v>0</v>
      </c>
      <c r="P120" s="15">
        <f t="shared" si="18"/>
        <v>0</v>
      </c>
      <c r="Q120" s="15">
        <f t="shared" si="19"/>
        <v>0</v>
      </c>
      <c r="R120" s="11">
        <f t="shared" si="20"/>
        <v>0</v>
      </c>
    </row>
    <row r="121" spans="2:18" x14ac:dyDescent="0.3">
      <c r="B121" s="101">
        <f>Data!B121</f>
        <v>118</v>
      </c>
      <c r="C121" s="7">
        <f>Data!C121</f>
        <v>17500</v>
      </c>
      <c r="D121" s="7">
        <f>Data!D121</f>
        <v>12500</v>
      </c>
      <c r="E121" s="7">
        <f>Data!E121</f>
        <v>19000</v>
      </c>
      <c r="F121" s="7">
        <f>Data!F121</f>
        <v>18200</v>
      </c>
      <c r="G121" s="7">
        <f>Data!G121</f>
        <v>16800</v>
      </c>
      <c r="H121" s="7">
        <f>Data!H121</f>
        <v>16200</v>
      </c>
      <c r="I121" s="12">
        <f>Data!I121</f>
        <v>3</v>
      </c>
      <c r="J121" s="8"/>
      <c r="K121" s="18">
        <f t="shared" si="22"/>
        <v>0</v>
      </c>
      <c r="L121" s="15">
        <f t="shared" si="21"/>
        <v>0</v>
      </c>
      <c r="M121" s="15">
        <f t="shared" si="15"/>
        <v>0</v>
      </c>
      <c r="N121" s="15">
        <f t="shared" si="16"/>
        <v>0</v>
      </c>
      <c r="O121" s="15">
        <f t="shared" si="17"/>
        <v>0</v>
      </c>
      <c r="P121" s="15">
        <f t="shared" si="18"/>
        <v>0</v>
      </c>
      <c r="Q121" s="15">
        <f t="shared" si="19"/>
        <v>0</v>
      </c>
      <c r="R121" s="11">
        <f t="shared" si="20"/>
        <v>0</v>
      </c>
    </row>
    <row r="122" spans="2:18" x14ac:dyDescent="0.3">
      <c r="B122" s="101">
        <f>Data!B122</f>
        <v>119</v>
      </c>
      <c r="C122" s="7">
        <f>Data!C122</f>
        <v>12000</v>
      </c>
      <c r="D122" s="7">
        <f>Data!D122</f>
        <v>9500</v>
      </c>
      <c r="E122" s="7">
        <f>Data!E122</f>
        <v>15500</v>
      </c>
      <c r="F122" s="7">
        <f>Data!F122</f>
        <v>17500</v>
      </c>
      <c r="G122" s="7">
        <f>Data!G122</f>
        <v>21000</v>
      </c>
      <c r="H122" s="7">
        <f>Data!H122</f>
        <v>12300</v>
      </c>
      <c r="I122" s="12">
        <f>Data!I122</f>
        <v>5</v>
      </c>
      <c r="J122" s="8"/>
      <c r="K122" s="18">
        <f t="shared" si="22"/>
        <v>0</v>
      </c>
      <c r="L122" s="15">
        <f t="shared" si="21"/>
        <v>0</v>
      </c>
      <c r="M122" s="15">
        <f t="shared" si="15"/>
        <v>0</v>
      </c>
      <c r="N122" s="15">
        <f t="shared" si="16"/>
        <v>0</v>
      </c>
      <c r="O122" s="15">
        <f t="shared" si="17"/>
        <v>0</v>
      </c>
      <c r="P122" s="15">
        <f t="shared" si="18"/>
        <v>0</v>
      </c>
      <c r="Q122" s="15">
        <f t="shared" si="19"/>
        <v>0</v>
      </c>
      <c r="R122" s="11">
        <f t="shared" si="20"/>
        <v>0</v>
      </c>
    </row>
    <row r="123" spans="2:18" ht="13.5" thickBot="1" x14ac:dyDescent="0.35">
      <c r="B123" s="102">
        <f>Data!B123</f>
        <v>120</v>
      </c>
      <c r="C123" s="10">
        <f>Data!C123</f>
        <v>14500</v>
      </c>
      <c r="D123" s="10">
        <f>Data!D123</f>
        <v>8500</v>
      </c>
      <c r="E123" s="10">
        <f>Data!E123</f>
        <v>16000</v>
      </c>
      <c r="F123" s="10">
        <f>Data!F123</f>
        <v>18900</v>
      </c>
      <c r="G123" s="10">
        <f>Data!G123</f>
        <v>19600</v>
      </c>
      <c r="H123" s="10">
        <f>Data!H123</f>
        <v>23100</v>
      </c>
      <c r="I123" s="13">
        <f>Data!I123</f>
        <v>3</v>
      </c>
      <c r="J123" s="8"/>
      <c r="K123" s="19">
        <f t="shared" si="22"/>
        <v>0</v>
      </c>
      <c r="L123" s="16">
        <f t="shared" si="21"/>
        <v>0</v>
      </c>
      <c r="M123" s="16">
        <f t="shared" si="15"/>
        <v>0</v>
      </c>
      <c r="N123" s="16">
        <f t="shared" si="16"/>
        <v>0</v>
      </c>
      <c r="O123" s="16">
        <f t="shared" si="17"/>
        <v>0</v>
      </c>
      <c r="P123" s="16">
        <f t="shared" si="18"/>
        <v>0</v>
      </c>
      <c r="Q123" s="16">
        <f t="shared" si="19"/>
        <v>0</v>
      </c>
      <c r="R123" s="17">
        <f t="shared" si="20"/>
        <v>0</v>
      </c>
    </row>
    <row r="124" spans="2:18" x14ac:dyDescent="0.3">
      <c r="I124" s="20"/>
    </row>
  </sheetData>
  <mergeCells count="2">
    <mergeCell ref="U8:V8"/>
    <mergeCell ref="W8:X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B515-4298-4A86-B0FC-184787851428}">
  <dimension ref="B1:Y124"/>
  <sheetViews>
    <sheetView showGridLines="0" zoomScale="80" zoomScaleNormal="80" workbookViewId="0"/>
  </sheetViews>
  <sheetFormatPr defaultColWidth="8.7265625" defaultRowHeight="13" x14ac:dyDescent="0.3"/>
  <cols>
    <col min="1" max="1" width="0.54296875" style="1" customWidth="1"/>
    <col min="2" max="2" width="8.7265625" style="1"/>
    <col min="3" max="8" width="15.26953125" style="1" customWidth="1"/>
    <col min="9" max="9" width="14.1796875" style="1" customWidth="1"/>
    <col min="10" max="11" width="8.7265625" style="1"/>
    <col min="12" max="17" width="15.26953125" style="1" customWidth="1"/>
    <col min="18" max="18" width="14.1796875" style="1" customWidth="1"/>
    <col min="19" max="19" width="8.7265625" style="1"/>
    <col min="20" max="24" width="10.81640625" style="1" customWidth="1"/>
    <col min="25" max="16384" width="8.7265625" style="1"/>
  </cols>
  <sheetData>
    <row r="1" spans="2:25" x14ac:dyDescent="0.3">
      <c r="B1" s="14" t="s">
        <v>111</v>
      </c>
      <c r="K1" s="14" t="s">
        <v>112</v>
      </c>
      <c r="T1" s="14" t="s">
        <v>96</v>
      </c>
    </row>
    <row r="2" spans="2:25" ht="13.5" thickBot="1" x14ac:dyDescent="0.35">
      <c r="K2" s="20">
        <f>SUM(K4:K123)</f>
        <v>0</v>
      </c>
      <c r="L2" s="20">
        <f>SUM(L4:L123)</f>
        <v>0</v>
      </c>
      <c r="M2" s="20">
        <f t="shared" ref="M2:R2" si="0">SUM(M4:M123)</f>
        <v>0</v>
      </c>
      <c r="N2" s="20">
        <f t="shared" si="0"/>
        <v>0</v>
      </c>
      <c r="O2" s="20">
        <f t="shared" si="0"/>
        <v>0</v>
      </c>
      <c r="P2" s="20">
        <f t="shared" si="0"/>
        <v>0</v>
      </c>
      <c r="Q2" s="20">
        <f t="shared" si="0"/>
        <v>0</v>
      </c>
      <c r="R2" s="20">
        <f t="shared" si="0"/>
        <v>0</v>
      </c>
    </row>
    <row r="3" spans="2:25" ht="39.5" thickBot="1" x14ac:dyDescent="0.35">
      <c r="B3" s="2" t="s">
        <v>87</v>
      </c>
      <c r="C3" s="3" t="s">
        <v>88</v>
      </c>
      <c r="D3" s="3" t="s">
        <v>89</v>
      </c>
      <c r="E3" s="3" t="s">
        <v>90</v>
      </c>
      <c r="F3" s="3" t="s">
        <v>91</v>
      </c>
      <c r="G3" s="3" t="s">
        <v>92</v>
      </c>
      <c r="H3" s="3" t="s">
        <v>93</v>
      </c>
      <c r="I3" s="4" t="s">
        <v>94</v>
      </c>
      <c r="K3" s="2" t="s">
        <v>87</v>
      </c>
      <c r="L3" s="3" t="s">
        <v>88</v>
      </c>
      <c r="M3" s="3" t="s">
        <v>89</v>
      </c>
      <c r="N3" s="3" t="s">
        <v>90</v>
      </c>
      <c r="O3" s="3" t="s">
        <v>91</v>
      </c>
      <c r="P3" s="3" t="s">
        <v>92</v>
      </c>
      <c r="Q3" s="3" t="s">
        <v>93</v>
      </c>
      <c r="R3" s="4" t="s">
        <v>94</v>
      </c>
      <c r="T3" s="41" t="s">
        <v>97</v>
      </c>
    </row>
    <row r="4" spans="2:25" s="27" customFormat="1" x14ac:dyDescent="0.3">
      <c r="B4" s="21">
        <f>Data_Checks!B4</f>
        <v>1</v>
      </c>
      <c r="C4" s="22">
        <f>IF(Data!C4&lt;0,ABS(Data!C4),IF(OR(Data_Checks!C4&lt;0,Data_Checks!C4&gt;100000),AVERAGE(Data_Checks!C3,Data_Checks!C5),Data_Checks!C4))</f>
        <v>18000</v>
      </c>
      <c r="D4" s="22">
        <f>IF(Data!D4&lt;0,ABS(Data!D4),IF(OR(Data_Checks!D4&lt;0,Data_Checks!D4&gt;100000),AVERAGE(Data_Checks!D3,Data_Checks!D5),Data_Checks!D4))</f>
        <v>8500</v>
      </c>
      <c r="E4" s="22">
        <f>IF(Data!E4&lt;0,ABS(Data!E4),IF(OR(Data_Checks!E4&lt;0,Data_Checks!E4&gt;100000),AVERAGE(Data_Checks!E3,Data_Checks!E5),Data_Checks!E4))</f>
        <v>19000</v>
      </c>
      <c r="F4" s="22">
        <f>IF(Data!F4&lt;0,ABS(Data!F4),IF(OR(Data_Checks!F4&lt;0,Data_Checks!F4&gt;100000),AVERAGE(Data_Checks!F3,Data_Checks!F5),Data_Checks!F4))</f>
        <v>23100</v>
      </c>
      <c r="G4" s="22">
        <f>IF(Data!G4&lt;0,ABS(Data!G4),IF(OR(Data_Checks!G4&lt;0,Data_Checks!G4&gt;100000),AVERAGE(Data_Checks!G3,Data_Checks!G5),Data_Checks!G4))</f>
        <v>13300</v>
      </c>
      <c r="H4" s="22">
        <f>IF(Data!H4&lt;0,ABS(Data!H4),IF(OR(Data_Checks!H4&lt;0,Data_Checks!H4&gt;100000),AVERAGE(Data_Checks!H3,Data_Checks!H5),Data_Checks!H4))</f>
        <v>22800</v>
      </c>
      <c r="I4" s="23">
        <f>Data!I4</f>
        <v>6</v>
      </c>
      <c r="J4" s="24"/>
      <c r="K4" s="25"/>
      <c r="L4" s="26">
        <f>IF(OR(C4&lt;0,C4&gt;100000),1,0)</f>
        <v>0</v>
      </c>
      <c r="M4" s="26">
        <f t="shared" ref="M4:M67" si="1">IF(OR(D4&lt;0,D4&gt;100000),1,0)</f>
        <v>0</v>
      </c>
      <c r="N4" s="26">
        <f t="shared" ref="N4:N67" si="2">IF(OR(E4&lt;0,E4&gt;100000),1,0)</f>
        <v>0</v>
      </c>
      <c r="O4" s="26">
        <f t="shared" ref="O4:O67" si="3">IF(OR(F4&lt;0,F4&gt;100000),1,0)</f>
        <v>0</v>
      </c>
      <c r="P4" s="26">
        <f t="shared" ref="P4:P67" si="4">IF(OR(G4&lt;0,G4&gt;100000),1,0)</f>
        <v>0</v>
      </c>
      <c r="Q4" s="26">
        <f t="shared" ref="Q4:Q67" si="5">IF(OR(H4&lt;0,H4&gt;100000),1,0)</f>
        <v>0</v>
      </c>
      <c r="R4" s="23">
        <f>IF(OR(I4&lt;0,I4&gt;30),1,0)</f>
        <v>0</v>
      </c>
      <c r="T4" s="48" t="s">
        <v>98</v>
      </c>
      <c r="U4" s="46">
        <v>4</v>
      </c>
      <c r="W4" s="40"/>
      <c r="X4" s="40"/>
      <c r="Y4" s="40"/>
    </row>
    <row r="5" spans="2:25" ht="13.5" thickBot="1" x14ac:dyDescent="0.35">
      <c r="B5" s="6">
        <f>Data_Checks!B5</f>
        <v>2</v>
      </c>
      <c r="C5" s="7">
        <f>IF(Data!C5&lt;0,ABS(Data!C5),IF(OR(Data_Checks!C5&lt;0,Data_Checks!C5&gt;100000),AVERAGE(Data_Checks!C4,Data_Checks!C6),Data_Checks!C5))</f>
        <v>13500</v>
      </c>
      <c r="D5" s="7">
        <f>IF(Data!D5&lt;0,ABS(Data!D5),IF(OR(Data_Checks!D5&lt;0,Data_Checks!D5&gt;100000),AVERAGE(Data_Checks!D4,Data_Checks!D6),Data_Checks!D5))</f>
        <v>13000</v>
      </c>
      <c r="E5" s="7">
        <f>IF(Data!E5&lt;0,ABS(Data!E5),IF(OR(Data_Checks!E5&lt;0,Data_Checks!E5&gt;100000),AVERAGE(Data_Checks!E4,Data_Checks!E6),Data_Checks!E5))</f>
        <v>20500</v>
      </c>
      <c r="F5" s="7">
        <f>IF(Data!F5&lt;0,ABS(Data!F5),IF(OR(Data_Checks!F5&lt;0,Data_Checks!F5&gt;100000),AVERAGE(Data_Checks!F4,Data_Checks!F6),Data_Checks!F5))</f>
        <v>18200</v>
      </c>
      <c r="G5" s="7">
        <f>IF(Data!G5&lt;0,ABS(Data!G5),IF(OR(Data_Checks!G5&lt;0,Data_Checks!G5&gt;100000),AVERAGE(Data_Checks!G4,Data_Checks!G6),Data_Checks!G5))</f>
        <v>17500</v>
      </c>
      <c r="H5" s="7">
        <f>IF(Data!H5&lt;0,ABS(Data!H5),IF(OR(Data_Checks!H5&lt;0,Data_Checks!H5&gt;100000),AVERAGE(Data_Checks!H4,Data_Checks!H6),Data_Checks!H5))</f>
        <v>10800</v>
      </c>
      <c r="I5" s="12">
        <f>Data!I5</f>
        <v>2</v>
      </c>
      <c r="J5" s="8"/>
      <c r="K5" s="18">
        <f>IF(B5=B4+1,0,1)</f>
        <v>0</v>
      </c>
      <c r="L5" s="15">
        <f t="shared" ref="L5:L68" si="6">IF(OR(C5&lt;0,C5&gt;100000),1,0)</f>
        <v>0</v>
      </c>
      <c r="M5" s="15">
        <f t="shared" si="1"/>
        <v>0</v>
      </c>
      <c r="N5" s="15">
        <f t="shared" si="2"/>
        <v>0</v>
      </c>
      <c r="O5" s="15">
        <f t="shared" si="3"/>
        <v>0</v>
      </c>
      <c r="P5" s="15">
        <f t="shared" si="4"/>
        <v>0</v>
      </c>
      <c r="Q5" s="15">
        <f t="shared" si="5"/>
        <v>0</v>
      </c>
      <c r="R5" s="11">
        <f t="shared" ref="R5:R68" si="7">IF(OR(I5&lt;0,I5&gt;30),1,0)</f>
        <v>0</v>
      </c>
      <c r="T5" s="49" t="s">
        <v>99</v>
      </c>
      <c r="U5" s="47">
        <v>120</v>
      </c>
      <c r="W5" s="42"/>
    </row>
    <row r="6" spans="2:25" x14ac:dyDescent="0.3">
      <c r="B6" s="6">
        <f>Data_Checks!B6</f>
        <v>3</v>
      </c>
      <c r="C6" s="7">
        <f>IF(Data!C6&lt;0,ABS(Data!C6),IF(OR(Data_Checks!C6&lt;0,Data_Checks!C6&gt;100000),AVERAGE(Data_Checks!C5,Data_Checks!C7),Data_Checks!C6))</f>
        <v>14000</v>
      </c>
      <c r="D6" s="7">
        <f>IF(Data!D6&lt;0,ABS(Data!D6),IF(OR(Data_Checks!D6&lt;0,Data_Checks!D6&gt;100000),AVERAGE(Data_Checks!D5,Data_Checks!D7),Data_Checks!D6))</f>
        <v>13500</v>
      </c>
      <c r="E6" s="7">
        <f>IF(Data!E6&lt;0,ABS(Data!E6),IF(OR(Data_Checks!E6&lt;0,Data_Checks!E6&gt;100000),AVERAGE(Data_Checks!E5,Data_Checks!E7),Data_Checks!E6))</f>
        <v>22500</v>
      </c>
      <c r="F6" s="7">
        <f>IF(Data!F6&lt;0,ABS(Data!F6),IF(OR(Data_Checks!F6&lt;0,Data_Checks!F6&gt;100000),AVERAGE(Data_Checks!F5,Data_Checks!F7),Data_Checks!F6))</f>
        <v>17500</v>
      </c>
      <c r="G6" s="7">
        <f>IF(Data!G6&lt;0,ABS(Data!G6),IF(OR(Data_Checks!G6&lt;0,Data_Checks!G6&gt;100000),AVERAGE(Data_Checks!G5,Data_Checks!G7),Data_Checks!G6))</f>
        <v>16099.999999999998</v>
      </c>
      <c r="H6" s="7">
        <f>IF(Data!H6&lt;0,ABS(Data!H6),IF(OR(Data_Checks!H6&lt;0,Data_Checks!H6&gt;100000),AVERAGE(Data_Checks!H5,Data_Checks!H7),Data_Checks!H6))</f>
        <v>21300</v>
      </c>
      <c r="I6" s="12">
        <f>Data!I6</f>
        <v>1</v>
      </c>
      <c r="J6" s="8"/>
      <c r="K6" s="18">
        <f t="shared" ref="K6:K69" si="8">IF(B6=B5+1,0,1)</f>
        <v>0</v>
      </c>
      <c r="L6" s="15">
        <f t="shared" si="6"/>
        <v>0</v>
      </c>
      <c r="M6" s="15">
        <f t="shared" si="1"/>
        <v>0</v>
      </c>
      <c r="N6" s="15">
        <f t="shared" si="2"/>
        <v>0</v>
      </c>
      <c r="O6" s="15">
        <f t="shared" si="3"/>
        <v>0</v>
      </c>
      <c r="P6" s="15">
        <f t="shared" si="4"/>
        <v>0</v>
      </c>
      <c r="Q6" s="15">
        <f t="shared" si="5"/>
        <v>0</v>
      </c>
      <c r="R6" s="11">
        <f t="shared" si="7"/>
        <v>0</v>
      </c>
      <c r="W6" s="27"/>
      <c r="X6" s="27"/>
      <c r="Y6" s="27"/>
    </row>
    <row r="7" spans="2:25" ht="13.5" thickBot="1" x14ac:dyDescent="0.35">
      <c r="B7" s="6">
        <f>Data_Checks!B7</f>
        <v>4</v>
      </c>
      <c r="C7" s="7">
        <f>IF(Data!C7&lt;0,ABS(Data!C7),IF(OR(Data_Checks!C7&lt;0,Data_Checks!C7&gt;100000),AVERAGE(Data_Checks!C6,Data_Checks!C8),Data_Checks!C7))</f>
        <v>17500</v>
      </c>
      <c r="D7" s="7">
        <f>IF(Data!D7&lt;0,ABS(Data!D7),IF(OR(Data_Checks!D7&lt;0,Data_Checks!D7&gt;100000),AVERAGE(Data_Checks!D6,Data_Checks!D8),Data_Checks!D7))</f>
        <v>7500</v>
      </c>
      <c r="E7" s="7">
        <f>IF(Data!E7&lt;0,ABS(Data!E7),IF(OR(Data_Checks!E7&lt;0,Data_Checks!E7&gt;100000),AVERAGE(Data_Checks!E6,Data_Checks!E8),Data_Checks!E7))</f>
        <v>21500</v>
      </c>
      <c r="F7" s="7">
        <f>IF(Data!F7&lt;0,ABS(Data!F7),IF(OR(Data_Checks!F7&lt;0,Data_Checks!F7&gt;100000),AVERAGE(Data_Checks!F6,Data_Checks!F8),Data_Checks!F7))</f>
        <v>21000</v>
      </c>
      <c r="G7" s="7">
        <f>IF(Data!G7&lt;0,ABS(Data!G7),IF(OR(Data_Checks!G7&lt;0,Data_Checks!G7&gt;100000),AVERAGE(Data_Checks!G6,Data_Checks!G8),Data_Checks!G7))</f>
        <v>19600</v>
      </c>
      <c r="H7" s="7">
        <f>IF(Data!H7&lt;0,ABS(Data!H7),IF(OR(Data_Checks!H7&lt;0,Data_Checks!H7&gt;100000),AVERAGE(Data_Checks!H6,Data_Checks!H8),Data_Checks!H7))</f>
        <v>21600</v>
      </c>
      <c r="I7" s="12">
        <f>Data!I7</f>
        <v>7</v>
      </c>
      <c r="J7" s="8"/>
      <c r="K7" s="18">
        <f t="shared" si="8"/>
        <v>0</v>
      </c>
      <c r="L7" s="15">
        <f t="shared" si="6"/>
        <v>0</v>
      </c>
      <c r="M7" s="15">
        <f t="shared" si="1"/>
        <v>0</v>
      </c>
      <c r="N7" s="15">
        <f t="shared" si="2"/>
        <v>0</v>
      </c>
      <c r="O7" s="15">
        <f t="shared" si="3"/>
        <v>0</v>
      </c>
      <c r="P7" s="15">
        <f t="shared" si="4"/>
        <v>0</v>
      </c>
      <c r="Q7" s="15">
        <f t="shared" si="5"/>
        <v>0</v>
      </c>
      <c r="R7" s="11">
        <f t="shared" si="7"/>
        <v>0</v>
      </c>
      <c r="T7" s="40" t="s">
        <v>100</v>
      </c>
    </row>
    <row r="8" spans="2:25" ht="15" customHeight="1" thickBot="1" x14ac:dyDescent="0.35">
      <c r="B8" s="6">
        <f>Data_Checks!B8</f>
        <v>5</v>
      </c>
      <c r="C8" s="7">
        <f>IF(Data!C8&lt;0,ABS(Data!C8),IF(OR(Data_Checks!C8&lt;0,Data_Checks!C8&gt;100000),AVERAGE(Data_Checks!C7,Data_Checks!C9),Data_Checks!C8))</f>
        <v>14500</v>
      </c>
      <c r="D8" s="7">
        <f>IF(Data!D8&lt;0,ABS(Data!D8),IF(OR(Data_Checks!D8&lt;0,Data_Checks!D8&gt;100000),AVERAGE(Data_Checks!D7,Data_Checks!D9),Data_Checks!D8))</f>
        <v>13500</v>
      </c>
      <c r="E8" s="7">
        <f>IF(Data!E8&lt;0,ABS(Data!E8),IF(OR(Data_Checks!E8&lt;0,Data_Checks!E8&gt;100000),AVERAGE(Data_Checks!E7,Data_Checks!E9),Data_Checks!E8))</f>
        <v>15000</v>
      </c>
      <c r="F8" s="7">
        <f>IF(Data!F8&lt;0,ABS(Data!F8),IF(OR(Data_Checks!F8&lt;0,Data_Checks!F8&gt;100000),AVERAGE(Data_Checks!F7,Data_Checks!F9),Data_Checks!F8))</f>
        <v>19600</v>
      </c>
      <c r="G8" s="7">
        <f>IF(Data!G8&lt;0,ABS(Data!G8),IF(OR(Data_Checks!G8&lt;0,Data_Checks!G8&gt;100000),AVERAGE(Data_Checks!G7,Data_Checks!G9),Data_Checks!G8))</f>
        <v>16099.999999999998</v>
      </c>
      <c r="H8" s="7">
        <f>IF(Data!H8&lt;0,ABS(Data!H8),IF(OR(Data_Checks!H8&lt;0,Data_Checks!H8&gt;100000),AVERAGE(Data_Checks!H7,Data_Checks!H9),Data_Checks!H8))</f>
        <v>23400</v>
      </c>
      <c r="I8" s="12">
        <f>Data!I8</f>
        <v>9</v>
      </c>
      <c r="J8" s="8"/>
      <c r="K8" s="18">
        <f t="shared" si="8"/>
        <v>0</v>
      </c>
      <c r="L8" s="15">
        <f t="shared" si="6"/>
        <v>0</v>
      </c>
      <c r="M8" s="15">
        <f t="shared" si="1"/>
        <v>0</v>
      </c>
      <c r="N8" s="15">
        <f t="shared" si="2"/>
        <v>0</v>
      </c>
      <c r="O8" s="15">
        <f t="shared" si="3"/>
        <v>0</v>
      </c>
      <c r="P8" s="15">
        <f t="shared" si="4"/>
        <v>0</v>
      </c>
      <c r="Q8" s="15">
        <f t="shared" si="5"/>
        <v>0</v>
      </c>
      <c r="R8" s="11">
        <f t="shared" si="7"/>
        <v>0</v>
      </c>
      <c r="U8" s="110" t="s">
        <v>101</v>
      </c>
      <c r="V8" s="111"/>
      <c r="W8" s="110" t="s">
        <v>102</v>
      </c>
      <c r="X8" s="111"/>
    </row>
    <row r="9" spans="2:25" ht="26.5" thickBot="1" x14ac:dyDescent="0.35">
      <c r="B9" s="21">
        <f>Data_Checks!B9</f>
        <v>6</v>
      </c>
      <c r="C9" s="22">
        <f>IF(Data!C9&lt;0,ABS(Data!C9),IF(OR(Data_Checks!C9&lt;0,Data_Checks!C9&gt;100000),AVERAGE(Data_Checks!C8,Data_Checks!C10),Data_Checks!C9))</f>
        <v>10000</v>
      </c>
      <c r="D9" s="22">
        <f>IF(Data!D9&lt;0,ABS(Data!D9),IF(OR(Data_Checks!D9&lt;0,Data_Checks!D9&gt;100000),AVERAGE(Data_Checks!D8,Data_Checks!D10),Data_Checks!D9))</f>
        <v>13500</v>
      </c>
      <c r="E9" s="22">
        <f>IF(Data!E9&lt;0,ABS(Data!E9),IF(OR(Data_Checks!E9&lt;0,Data_Checks!E9&gt;100000),AVERAGE(Data_Checks!E8,Data_Checks!E10),Data_Checks!E9))</f>
        <v>23000</v>
      </c>
      <c r="F9" s="22">
        <f>IF(Data!F9&lt;0,ABS(Data!F9),IF(OR(Data_Checks!F9&lt;0,Data_Checks!F9&gt;100000),AVERAGE(Data_Checks!F8,Data_Checks!F10),Data_Checks!F9))</f>
        <v>21000</v>
      </c>
      <c r="G9" s="22">
        <f>IF(Data!G9&lt;0,ABS(Data!G9),IF(OR(Data_Checks!G9&lt;0,Data_Checks!G9&gt;100000),AVERAGE(Data_Checks!G8,Data_Checks!G10),Data_Checks!G9))</f>
        <v>18900</v>
      </c>
      <c r="H9" s="22">
        <f>IF(Data!H9&lt;0,ABS(Data!H9),IF(OR(Data_Checks!H9&lt;0,Data_Checks!H9&gt;100000),AVERAGE(Data_Checks!H8,Data_Checks!H10),Data_Checks!H9))</f>
        <v>18600</v>
      </c>
      <c r="I9" s="84">
        <f>Data!I9</f>
        <v>2</v>
      </c>
      <c r="J9" s="8"/>
      <c r="K9" s="104">
        <f t="shared" si="8"/>
        <v>0</v>
      </c>
      <c r="L9" s="26">
        <f t="shared" si="6"/>
        <v>0</v>
      </c>
      <c r="M9" s="26">
        <f t="shared" si="1"/>
        <v>0</v>
      </c>
      <c r="N9" s="26">
        <f t="shared" si="2"/>
        <v>0</v>
      </c>
      <c r="O9" s="26">
        <f t="shared" si="3"/>
        <v>0</v>
      </c>
      <c r="P9" s="26">
        <f t="shared" si="4"/>
        <v>0</v>
      </c>
      <c r="Q9" s="26">
        <f t="shared" si="5"/>
        <v>0</v>
      </c>
      <c r="R9" s="23">
        <f t="shared" si="7"/>
        <v>0</v>
      </c>
      <c r="T9" s="36" t="s">
        <v>103</v>
      </c>
      <c r="U9" s="37" t="s">
        <v>104</v>
      </c>
      <c r="V9" s="5" t="s">
        <v>105</v>
      </c>
      <c r="W9" s="37" t="s">
        <v>104</v>
      </c>
      <c r="X9" s="38" t="s">
        <v>105</v>
      </c>
      <c r="Y9" s="2" t="s">
        <v>106</v>
      </c>
    </row>
    <row r="10" spans="2:25" x14ac:dyDescent="0.3">
      <c r="B10" s="6">
        <f>Data_Checks!B10</f>
        <v>7</v>
      </c>
      <c r="C10" s="7">
        <f>IF(Data!C10&lt;0,ABS(Data!C10),IF(OR(Data_Checks!C10&lt;0,Data_Checks!C10&gt;100000),AVERAGE(Data_Checks!C9,Data_Checks!C11),Data_Checks!C10))</f>
        <v>14000</v>
      </c>
      <c r="D10" s="7">
        <f>IF(Data!D10&lt;0,ABS(Data!D10),IF(OR(Data_Checks!D10&lt;0,Data_Checks!D10&gt;100000),AVERAGE(Data_Checks!D9,Data_Checks!D11),Data_Checks!D10))</f>
        <v>12000</v>
      </c>
      <c r="E10" s="7">
        <f>IF(Data!E10&lt;0,ABS(Data!E10),IF(OR(Data_Checks!E10&lt;0,Data_Checks!E10&gt;100000),AVERAGE(Data_Checks!E9,Data_Checks!E11),Data_Checks!E10))</f>
        <v>23500</v>
      </c>
      <c r="F10" s="7">
        <f>IF(Data!F10&lt;0,ABS(Data!F10),IF(OR(Data_Checks!F10&lt;0,Data_Checks!F10&gt;100000),AVERAGE(Data_Checks!F9,Data_Checks!F11),Data_Checks!F10))</f>
        <v>20300</v>
      </c>
      <c r="G10" s="7">
        <f>IF(Data!G10&lt;0,ABS(Data!G10),IF(OR(Data_Checks!G10&lt;0,Data_Checks!G10&gt;100000),AVERAGE(Data_Checks!G9,Data_Checks!G11),Data_Checks!G10))</f>
        <v>20300</v>
      </c>
      <c r="H10" s="7">
        <f>IF(Data!H10&lt;0,ABS(Data!H10),IF(OR(Data_Checks!H10&lt;0,Data_Checks!H10&gt;100000),AVERAGE(Data_Checks!H9,Data_Checks!H11),Data_Checks!H10))</f>
        <v>14400</v>
      </c>
      <c r="I10" s="12">
        <f>Data!I10</f>
        <v>4</v>
      </c>
      <c r="J10" s="8"/>
      <c r="K10" s="18">
        <f t="shared" si="8"/>
        <v>0</v>
      </c>
      <c r="L10" s="15">
        <f t="shared" si="6"/>
        <v>0</v>
      </c>
      <c r="M10" s="15">
        <f t="shared" si="1"/>
        <v>0</v>
      </c>
      <c r="N10" s="15">
        <f t="shared" si="2"/>
        <v>0</v>
      </c>
      <c r="O10" s="15">
        <f t="shared" si="3"/>
        <v>0</v>
      </c>
      <c r="P10" s="15">
        <f t="shared" si="4"/>
        <v>0</v>
      </c>
      <c r="Q10" s="15">
        <f t="shared" si="5"/>
        <v>0</v>
      </c>
      <c r="R10" s="11">
        <f t="shared" si="7"/>
        <v>0</v>
      </c>
      <c r="T10" s="43">
        <v>0</v>
      </c>
      <c r="U10" s="34">
        <f>COUNTIFS($I$4:$I$123,"&lt;="&amp;T10)</f>
        <v>2</v>
      </c>
      <c r="V10" s="39">
        <f>U10</f>
        <v>2</v>
      </c>
      <c r="W10" s="34">
        <f t="shared" ref="W10:W21" si="9">_xlfn.POISSON.DIST(T10,$U$4,TRUE)*$U$5</f>
        <v>2.1978766666481016</v>
      </c>
      <c r="X10" s="45">
        <f>W10</f>
        <v>2.1978766666481016</v>
      </c>
      <c r="Y10" s="29">
        <f>(V10-X10)^2/X10</f>
        <v>1.7815001086242923E-2</v>
      </c>
    </row>
    <row r="11" spans="2:25" x14ac:dyDescent="0.3">
      <c r="B11" s="6">
        <f>Data_Checks!B11</f>
        <v>8</v>
      </c>
      <c r="C11" s="7">
        <f>IF(Data!C11&lt;0,ABS(Data!C11),IF(OR(Data_Checks!C11&lt;0,Data_Checks!C11&gt;100000),AVERAGE(Data_Checks!C10,Data_Checks!C12),Data_Checks!C11))</f>
        <v>20000</v>
      </c>
      <c r="D11" s="7">
        <f>IF(Data!D11&lt;0,ABS(Data!D11),IF(OR(Data_Checks!D11&lt;0,Data_Checks!D11&gt;100000),AVERAGE(Data_Checks!D10,Data_Checks!D12),Data_Checks!D11))</f>
        <v>11500</v>
      </c>
      <c r="E11" s="7">
        <f>IF(Data!E11&lt;0,ABS(Data!E11),IF(OR(Data_Checks!E11&lt;0,Data_Checks!E11&gt;100000),AVERAGE(Data_Checks!E10,Data_Checks!E12),Data_Checks!E11))</f>
        <v>18000</v>
      </c>
      <c r="F11" s="7">
        <f>IF(Data!F11&lt;0,ABS(Data!F11),IF(OR(Data_Checks!F11&lt;0,Data_Checks!F11&gt;100000),AVERAGE(Data_Checks!F10,Data_Checks!F12),Data_Checks!F11))</f>
        <v>21000</v>
      </c>
      <c r="G11" s="7">
        <f>IF(Data!G11&lt;0,ABS(Data!G11),IF(OR(Data_Checks!G11&lt;0,Data_Checks!G11&gt;100000),AVERAGE(Data_Checks!G10,Data_Checks!G12),Data_Checks!G11))</f>
        <v>18900</v>
      </c>
      <c r="H11" s="7">
        <f>IF(Data!H11&lt;0,ABS(Data!H11),IF(OR(Data_Checks!H11&lt;0,Data_Checks!H11&gt;100000),AVERAGE(Data_Checks!H10,Data_Checks!H12),Data_Checks!H11))</f>
        <v>18000</v>
      </c>
      <c r="I11" s="12">
        <f>Data!I11</f>
        <v>4</v>
      </c>
      <c r="J11" s="8"/>
      <c r="K11" s="18">
        <f t="shared" si="8"/>
        <v>0</v>
      </c>
      <c r="L11" s="15">
        <f t="shared" si="6"/>
        <v>0</v>
      </c>
      <c r="M11" s="15">
        <f t="shared" si="1"/>
        <v>0</v>
      </c>
      <c r="N11" s="15">
        <f t="shared" si="2"/>
        <v>0</v>
      </c>
      <c r="O11" s="15">
        <f t="shared" si="3"/>
        <v>0</v>
      </c>
      <c r="P11" s="15">
        <f t="shared" si="4"/>
        <v>0</v>
      </c>
      <c r="Q11" s="15">
        <f t="shared" si="5"/>
        <v>0</v>
      </c>
      <c r="R11" s="11">
        <f t="shared" si="7"/>
        <v>0</v>
      </c>
      <c r="T11" s="44">
        <f>T10+1</f>
        <v>1</v>
      </c>
      <c r="U11" s="34">
        <f t="shared" ref="U11:U21" si="10">COUNTIFS($I$4:$I$123,"&lt;="&amp;T11)</f>
        <v>10</v>
      </c>
      <c r="V11" s="33">
        <f>U11-U10</f>
        <v>8</v>
      </c>
      <c r="W11" s="34">
        <f t="shared" si="9"/>
        <v>10.989383333240507</v>
      </c>
      <c r="X11" s="28">
        <f>W11-W10</f>
        <v>8.7915066665924062</v>
      </c>
      <c r="Y11" s="29">
        <f t="shared" ref="Y11:Y21" si="11">(V11-X11)^2/X11</f>
        <v>7.1260004344971692E-2</v>
      </c>
    </row>
    <row r="12" spans="2:25" x14ac:dyDescent="0.3">
      <c r="B12" s="6">
        <f>Data_Checks!B12</f>
        <v>9</v>
      </c>
      <c r="C12" s="7">
        <f>IF(Data!C12&lt;0,ABS(Data!C12),IF(OR(Data_Checks!C12&lt;0,Data_Checks!C12&gt;100000),AVERAGE(Data_Checks!C11,Data_Checks!C13),Data_Checks!C12))</f>
        <v>19500</v>
      </c>
      <c r="D12" s="7">
        <f>IF(Data!D12&lt;0,ABS(Data!D12),IF(OR(Data_Checks!D12&lt;0,Data_Checks!D12&gt;100000),AVERAGE(Data_Checks!D11,Data_Checks!D13),Data_Checks!D12))</f>
        <v>13500</v>
      </c>
      <c r="E12" s="7">
        <f>IF(Data!E12&lt;0,ABS(Data!E12),IF(OR(Data_Checks!E12&lt;0,Data_Checks!E12&gt;100000),AVERAGE(Data_Checks!E11,Data_Checks!E13),Data_Checks!E12))</f>
        <v>20000</v>
      </c>
      <c r="F12" s="7">
        <f>IF(Data!F12&lt;0,ABS(Data!F12),IF(OR(Data_Checks!F12&lt;0,Data_Checks!F12&gt;100000),AVERAGE(Data_Checks!F11,Data_Checks!F13),Data_Checks!F12))</f>
        <v>20300</v>
      </c>
      <c r="G12" s="7">
        <f>IF(Data!G12&lt;0,ABS(Data!G12),IF(OR(Data_Checks!G12&lt;0,Data_Checks!G12&gt;100000),AVERAGE(Data_Checks!G11,Data_Checks!G13),Data_Checks!G12))</f>
        <v>18200</v>
      </c>
      <c r="H12" s="7">
        <f>IF(Data!H12&lt;0,ABS(Data!H12),IF(OR(Data_Checks!H12&lt;0,Data_Checks!H12&gt;100000),AVERAGE(Data_Checks!H11,Data_Checks!H13),Data_Checks!H12))</f>
        <v>23700</v>
      </c>
      <c r="I12" s="12">
        <f>Data!I12</f>
        <v>2</v>
      </c>
      <c r="J12" s="8"/>
      <c r="K12" s="18">
        <f t="shared" si="8"/>
        <v>0</v>
      </c>
      <c r="L12" s="15">
        <f t="shared" si="6"/>
        <v>0</v>
      </c>
      <c r="M12" s="15">
        <f t="shared" si="1"/>
        <v>0</v>
      </c>
      <c r="N12" s="15">
        <f t="shared" si="2"/>
        <v>0</v>
      </c>
      <c r="O12" s="15">
        <f t="shared" si="3"/>
        <v>0</v>
      </c>
      <c r="P12" s="15">
        <f t="shared" si="4"/>
        <v>0</v>
      </c>
      <c r="Q12" s="15">
        <f t="shared" si="5"/>
        <v>0</v>
      </c>
      <c r="R12" s="11">
        <f t="shared" si="7"/>
        <v>0</v>
      </c>
      <c r="T12" s="44">
        <f t="shared" ref="T12:T21" si="12">T11+1</f>
        <v>2</v>
      </c>
      <c r="U12" s="34">
        <f t="shared" si="10"/>
        <v>29</v>
      </c>
      <c r="V12" s="33">
        <f t="shared" ref="V12:V21" si="13">U12-U11</f>
        <v>19</v>
      </c>
      <c r="W12" s="34">
        <f t="shared" si="9"/>
        <v>28.572396666425316</v>
      </c>
      <c r="X12" s="28">
        <f t="shared" ref="X12:X21" si="14">W12-W11</f>
        <v>17.583013333184809</v>
      </c>
      <c r="Y12" s="29">
        <f t="shared" si="11"/>
        <v>0.11419266856509536</v>
      </c>
    </row>
    <row r="13" spans="2:25" x14ac:dyDescent="0.3">
      <c r="B13" s="6">
        <f>Data_Checks!B13</f>
        <v>10</v>
      </c>
      <c r="C13" s="7">
        <f>IF(Data!C13&lt;0,ABS(Data!C13),IF(OR(Data_Checks!C13&lt;0,Data_Checks!C13&gt;100000),AVERAGE(Data_Checks!C12,Data_Checks!C14),Data_Checks!C13))</f>
        <v>19500</v>
      </c>
      <c r="D13" s="7">
        <f>IF(Data!D13&lt;0,ABS(Data!D13),IF(OR(Data_Checks!D13&lt;0,Data_Checks!D13&gt;100000),AVERAGE(Data_Checks!D12,Data_Checks!D14),Data_Checks!D13))</f>
        <v>10000</v>
      </c>
      <c r="E13" s="7">
        <f>IF(Data!E13&lt;0,ABS(Data!E13),IF(OR(Data_Checks!E13&lt;0,Data_Checks!E13&gt;100000),AVERAGE(Data_Checks!E12,Data_Checks!E14),Data_Checks!E13))</f>
        <v>23500</v>
      </c>
      <c r="F13" s="7">
        <f>IF(Data!F13&lt;0,ABS(Data!F13),IF(OR(Data_Checks!F13&lt;0,Data_Checks!F13&gt;100000),AVERAGE(Data_Checks!F12,Data_Checks!F14),Data_Checks!F13))</f>
        <v>23100</v>
      </c>
      <c r="G13" s="7">
        <f>IF(Data!G13&lt;0,ABS(Data!G13),IF(OR(Data_Checks!G13&lt;0,Data_Checks!G13&gt;100000),AVERAGE(Data_Checks!G12,Data_Checks!G14),Data_Checks!G13))</f>
        <v>13300</v>
      </c>
      <c r="H13" s="7">
        <f>IF(Data!H13&lt;0,ABS(Data!H13),IF(OR(Data_Checks!H13&lt;0,Data_Checks!H13&gt;100000),AVERAGE(Data_Checks!H12,Data_Checks!H14),Data_Checks!H13))</f>
        <v>18000</v>
      </c>
      <c r="I13" s="12">
        <f>Data!I13</f>
        <v>6</v>
      </c>
      <c r="J13" s="8"/>
      <c r="K13" s="18">
        <f t="shared" si="8"/>
        <v>0</v>
      </c>
      <c r="L13" s="15">
        <f t="shared" si="6"/>
        <v>0</v>
      </c>
      <c r="M13" s="15">
        <f t="shared" si="1"/>
        <v>0</v>
      </c>
      <c r="N13" s="15">
        <f t="shared" si="2"/>
        <v>0</v>
      </c>
      <c r="O13" s="15">
        <f t="shared" si="3"/>
        <v>0</v>
      </c>
      <c r="P13" s="15">
        <f t="shared" si="4"/>
        <v>0</v>
      </c>
      <c r="Q13" s="15">
        <f t="shared" si="5"/>
        <v>0</v>
      </c>
      <c r="R13" s="11">
        <f t="shared" si="7"/>
        <v>0</v>
      </c>
      <c r="T13" s="44">
        <f t="shared" si="12"/>
        <v>3</v>
      </c>
      <c r="U13" s="34">
        <f t="shared" si="10"/>
        <v>53</v>
      </c>
      <c r="V13" s="33">
        <f t="shared" si="13"/>
        <v>24</v>
      </c>
      <c r="W13" s="34">
        <f t="shared" si="9"/>
        <v>52.016414444005072</v>
      </c>
      <c r="X13" s="28">
        <f t="shared" si="14"/>
        <v>23.444017777579756</v>
      </c>
      <c r="Y13" s="29">
        <f t="shared" si="11"/>
        <v>1.3185292494658121E-2</v>
      </c>
    </row>
    <row r="14" spans="2:25" x14ac:dyDescent="0.3">
      <c r="B14" s="6">
        <f>Data_Checks!B14</f>
        <v>11</v>
      </c>
      <c r="C14" s="7">
        <f>IF(Data!C14&lt;0,ABS(Data!C14),IF(OR(Data_Checks!C14&lt;0,Data_Checks!C14&gt;100000),AVERAGE(Data_Checks!C13,Data_Checks!C15),Data_Checks!C14))</f>
        <v>17000</v>
      </c>
      <c r="D14" s="7">
        <f>IF(Data!D14&lt;0,ABS(Data!D14),IF(OR(Data_Checks!D14&lt;0,Data_Checks!D14&gt;100000),AVERAGE(Data_Checks!D13,Data_Checks!D15),Data_Checks!D14))</f>
        <v>10000</v>
      </c>
      <c r="E14" s="7">
        <f>IF(Data!E14&lt;0,ABS(Data!E14),IF(OR(Data_Checks!E14&lt;0,Data_Checks!E14&gt;100000),AVERAGE(Data_Checks!E13,Data_Checks!E15),Data_Checks!E14))</f>
        <v>16500</v>
      </c>
      <c r="F14" s="7">
        <f>IF(Data!F14&lt;0,ABS(Data!F14),IF(OR(Data_Checks!F14&lt;0,Data_Checks!F14&gt;100000),AVERAGE(Data_Checks!F13,Data_Checks!F15),Data_Checks!F14))</f>
        <v>22400</v>
      </c>
      <c r="G14" s="7">
        <f>IF(Data!G14&lt;0,ABS(Data!G14),IF(OR(Data_Checks!G14&lt;0,Data_Checks!G14&gt;100000),AVERAGE(Data_Checks!G13,Data_Checks!G15),Data_Checks!G14))</f>
        <v>16099.999999999998</v>
      </c>
      <c r="H14" s="7">
        <f>IF(Data!H14&lt;0,ABS(Data!H14),IF(OR(Data_Checks!H14&lt;0,Data_Checks!H14&gt;100000),AVERAGE(Data_Checks!H13,Data_Checks!H15),Data_Checks!H14))</f>
        <v>13200</v>
      </c>
      <c r="I14" s="12">
        <f>Data!I14</f>
        <v>5</v>
      </c>
      <c r="J14" s="8"/>
      <c r="K14" s="18">
        <f t="shared" si="8"/>
        <v>0</v>
      </c>
      <c r="L14" s="15">
        <f t="shared" si="6"/>
        <v>0</v>
      </c>
      <c r="M14" s="15">
        <f t="shared" si="1"/>
        <v>0</v>
      </c>
      <c r="N14" s="15">
        <f t="shared" si="2"/>
        <v>0</v>
      </c>
      <c r="O14" s="15">
        <f t="shared" si="3"/>
        <v>0</v>
      </c>
      <c r="P14" s="15">
        <f t="shared" si="4"/>
        <v>0</v>
      </c>
      <c r="Q14" s="15">
        <f t="shared" si="5"/>
        <v>0</v>
      </c>
      <c r="R14" s="11">
        <f t="shared" si="7"/>
        <v>0</v>
      </c>
      <c r="T14" s="44">
        <f t="shared" si="12"/>
        <v>4</v>
      </c>
      <c r="U14" s="34">
        <f t="shared" si="10"/>
        <v>77</v>
      </c>
      <c r="V14" s="33">
        <f t="shared" si="13"/>
        <v>24</v>
      </c>
      <c r="W14" s="34">
        <f t="shared" si="9"/>
        <v>75.460432221584824</v>
      </c>
      <c r="X14" s="28">
        <f t="shared" si="14"/>
        <v>23.444017777579752</v>
      </c>
      <c r="Y14" s="29">
        <f t="shared" si="11"/>
        <v>1.3185292494658291E-2</v>
      </c>
    </row>
    <row r="15" spans="2:25" x14ac:dyDescent="0.3">
      <c r="B15" s="6">
        <f>Data_Checks!B15</f>
        <v>12</v>
      </c>
      <c r="C15" s="7">
        <f>IF(Data!C15&lt;0,ABS(Data!C15),IF(OR(Data_Checks!C15&lt;0,Data_Checks!C15&gt;100000),AVERAGE(Data_Checks!C14,Data_Checks!C16),Data_Checks!C15))</f>
        <v>10000</v>
      </c>
      <c r="D15" s="7">
        <f>IF(Data!D15&lt;0,ABS(Data!D15),IF(OR(Data_Checks!D15&lt;0,Data_Checks!D15&gt;100000),AVERAGE(Data_Checks!D14,Data_Checks!D16),Data_Checks!D15))</f>
        <v>12500</v>
      </c>
      <c r="E15" s="7">
        <f>IF(Data!E15&lt;0,ABS(Data!E15),IF(OR(Data_Checks!E15&lt;0,Data_Checks!E15&gt;100000),AVERAGE(Data_Checks!E14,Data_Checks!E16),Data_Checks!E15))</f>
        <v>20500</v>
      </c>
      <c r="F15" s="7">
        <f>IF(Data!F15&lt;0,ABS(Data!F15),IF(OR(Data_Checks!F15&lt;0,Data_Checks!F15&gt;100000),AVERAGE(Data_Checks!F14,Data_Checks!F16),Data_Checks!F15))</f>
        <v>21000</v>
      </c>
      <c r="G15" s="7">
        <f>IF(Data!G15&lt;0,ABS(Data!G15),IF(OR(Data_Checks!G15&lt;0,Data_Checks!G15&gt;100000),AVERAGE(Data_Checks!G14,Data_Checks!G16),Data_Checks!G15))</f>
        <v>12600</v>
      </c>
      <c r="H15" s="7">
        <f>IF(Data!H15&lt;0,ABS(Data!H15),IF(OR(Data_Checks!H15&lt;0,Data_Checks!H15&gt;100000),AVERAGE(Data_Checks!H14,Data_Checks!H16),Data_Checks!H15))</f>
        <v>21000</v>
      </c>
      <c r="I15" s="12">
        <f>Data!I15</f>
        <v>5</v>
      </c>
      <c r="J15" s="8"/>
      <c r="K15" s="18">
        <f t="shared" si="8"/>
        <v>0</v>
      </c>
      <c r="L15" s="15">
        <f t="shared" si="6"/>
        <v>0</v>
      </c>
      <c r="M15" s="15">
        <f t="shared" si="1"/>
        <v>0</v>
      </c>
      <c r="N15" s="15">
        <f t="shared" si="2"/>
        <v>0</v>
      </c>
      <c r="O15" s="15">
        <f t="shared" si="3"/>
        <v>0</v>
      </c>
      <c r="P15" s="15">
        <f t="shared" si="4"/>
        <v>0</v>
      </c>
      <c r="Q15" s="15">
        <f t="shared" si="5"/>
        <v>0</v>
      </c>
      <c r="R15" s="11">
        <f t="shared" si="7"/>
        <v>0</v>
      </c>
      <c r="T15" s="44">
        <f t="shared" si="12"/>
        <v>5</v>
      </c>
      <c r="U15" s="34">
        <f t="shared" si="10"/>
        <v>96</v>
      </c>
      <c r="V15" s="33">
        <f t="shared" si="13"/>
        <v>19</v>
      </c>
      <c r="W15" s="34">
        <f t="shared" si="9"/>
        <v>94.215646443648623</v>
      </c>
      <c r="X15" s="28">
        <f t="shared" si="14"/>
        <v>18.755214222063799</v>
      </c>
      <c r="Y15" s="29">
        <f t="shared" si="11"/>
        <v>3.1948489828146362E-3</v>
      </c>
    </row>
    <row r="16" spans="2:25" x14ac:dyDescent="0.3">
      <c r="B16" s="6">
        <f>Data_Checks!B16</f>
        <v>13</v>
      </c>
      <c r="C16" s="7">
        <f>IF(Data!C16&lt;0,ABS(Data!C16),IF(OR(Data_Checks!C16&lt;0,Data_Checks!C16&gt;100000),AVERAGE(Data_Checks!C15,Data_Checks!C17),Data_Checks!C16))</f>
        <v>11000</v>
      </c>
      <c r="D16" s="7">
        <f>IF(Data!D16&lt;0,ABS(Data!D16),IF(OR(Data_Checks!D16&lt;0,Data_Checks!D16&gt;100000),AVERAGE(Data_Checks!D15,Data_Checks!D17),Data_Checks!D16))</f>
        <v>12000</v>
      </c>
      <c r="E16" s="7">
        <f>IF(Data!E16&lt;0,ABS(Data!E16),IF(OR(Data_Checks!E16&lt;0,Data_Checks!E16&gt;100000),AVERAGE(Data_Checks!E15,Data_Checks!E17),Data_Checks!E16))</f>
        <v>15000</v>
      </c>
      <c r="F16" s="7">
        <f>IF(Data!F16&lt;0,ABS(Data!F16),IF(OR(Data_Checks!F16&lt;0,Data_Checks!F16&gt;100000),AVERAGE(Data_Checks!F15,Data_Checks!F17),Data_Checks!F16))</f>
        <v>19600</v>
      </c>
      <c r="G16" s="7">
        <f>IF(Data!G16&lt;0,ABS(Data!G16),IF(OR(Data_Checks!G16&lt;0,Data_Checks!G16&gt;100000),AVERAGE(Data_Checks!G15,Data_Checks!G17),Data_Checks!G16))</f>
        <v>18200</v>
      </c>
      <c r="H16" s="7">
        <f>IF(Data!H16&lt;0,ABS(Data!H16),IF(OR(Data_Checks!H16&lt;0,Data_Checks!H16&gt;100000),AVERAGE(Data_Checks!H15,Data_Checks!H17),Data_Checks!H16))</f>
        <v>12300</v>
      </c>
      <c r="I16" s="12">
        <f>Data!I16</f>
        <v>4</v>
      </c>
      <c r="J16" s="8"/>
      <c r="K16" s="18">
        <f t="shared" si="8"/>
        <v>0</v>
      </c>
      <c r="L16" s="15">
        <f t="shared" si="6"/>
        <v>0</v>
      </c>
      <c r="M16" s="15">
        <f t="shared" si="1"/>
        <v>0</v>
      </c>
      <c r="N16" s="15">
        <f t="shared" si="2"/>
        <v>0</v>
      </c>
      <c r="O16" s="15">
        <f t="shared" si="3"/>
        <v>0</v>
      </c>
      <c r="P16" s="15">
        <f t="shared" si="4"/>
        <v>0</v>
      </c>
      <c r="Q16" s="15">
        <f t="shared" si="5"/>
        <v>0</v>
      </c>
      <c r="R16" s="11">
        <f t="shared" si="7"/>
        <v>0</v>
      </c>
      <c r="T16" s="44">
        <f t="shared" si="12"/>
        <v>6</v>
      </c>
      <c r="U16" s="34">
        <f t="shared" si="10"/>
        <v>109</v>
      </c>
      <c r="V16" s="33">
        <f t="shared" si="13"/>
        <v>13</v>
      </c>
      <c r="W16" s="34">
        <f t="shared" si="9"/>
        <v>106.71912259169115</v>
      </c>
      <c r="X16" s="28">
        <f t="shared" si="14"/>
        <v>12.503476148042523</v>
      </c>
      <c r="Y16" s="29">
        <f t="shared" si="11"/>
        <v>1.9717391599238323E-2</v>
      </c>
    </row>
    <row r="17" spans="2:25" x14ac:dyDescent="0.3">
      <c r="B17" s="6">
        <f>Data_Checks!B17</f>
        <v>14</v>
      </c>
      <c r="C17" s="7">
        <f>IF(Data!C17&lt;0,ABS(Data!C17),IF(OR(Data_Checks!C17&lt;0,Data_Checks!C17&gt;100000),AVERAGE(Data_Checks!C16,Data_Checks!C18),Data_Checks!C17))</f>
        <v>12500</v>
      </c>
      <c r="D17" s="7">
        <f>IF(Data!D17&lt;0,ABS(Data!D17),IF(OR(Data_Checks!D17&lt;0,Data_Checks!D17&gt;100000),AVERAGE(Data_Checks!D16,Data_Checks!D18),Data_Checks!D17))</f>
        <v>8500</v>
      </c>
      <c r="E17" s="7">
        <f>IF(Data!E17&lt;0,ABS(Data!E17),IF(OR(Data_Checks!E17&lt;0,Data_Checks!E17&gt;100000),AVERAGE(Data_Checks!E16,Data_Checks!E18),Data_Checks!E17))</f>
        <v>18000</v>
      </c>
      <c r="F17" s="7">
        <f>IF(Data!F17&lt;0,ABS(Data!F17),IF(OR(Data_Checks!F17&lt;0,Data_Checks!F17&gt;100000),AVERAGE(Data_Checks!F16,Data_Checks!F18),Data_Checks!F17))</f>
        <v>16800</v>
      </c>
      <c r="G17" s="7">
        <f>IF(Data!G17&lt;0,ABS(Data!G17),IF(OR(Data_Checks!G17&lt;0,Data_Checks!G17&gt;100000),AVERAGE(Data_Checks!G16,Data_Checks!G18),Data_Checks!G17))</f>
        <v>16099.999999999998</v>
      </c>
      <c r="H17" s="7">
        <f>IF(Data!H17&lt;0,ABS(Data!H17),IF(OR(Data_Checks!H17&lt;0,Data_Checks!H17&gt;100000),AVERAGE(Data_Checks!H16,Data_Checks!H18),Data_Checks!H17))</f>
        <v>19200</v>
      </c>
      <c r="I17" s="12">
        <f>Data!I17</f>
        <v>5</v>
      </c>
      <c r="J17" s="8"/>
      <c r="K17" s="18">
        <f t="shared" si="8"/>
        <v>0</v>
      </c>
      <c r="L17" s="15">
        <f t="shared" si="6"/>
        <v>0</v>
      </c>
      <c r="M17" s="15">
        <f t="shared" si="1"/>
        <v>0</v>
      </c>
      <c r="N17" s="15">
        <f t="shared" si="2"/>
        <v>0</v>
      </c>
      <c r="O17" s="15">
        <f t="shared" si="3"/>
        <v>0</v>
      </c>
      <c r="P17" s="15">
        <f t="shared" si="4"/>
        <v>0</v>
      </c>
      <c r="Q17" s="15">
        <f t="shared" si="5"/>
        <v>0</v>
      </c>
      <c r="R17" s="11">
        <f t="shared" si="7"/>
        <v>0</v>
      </c>
      <c r="T17" s="44">
        <f t="shared" si="12"/>
        <v>7</v>
      </c>
      <c r="U17" s="34">
        <f t="shared" si="10"/>
        <v>116</v>
      </c>
      <c r="V17" s="33">
        <f t="shared" si="13"/>
        <v>7</v>
      </c>
      <c r="W17" s="34">
        <f t="shared" si="9"/>
        <v>113.86396610485832</v>
      </c>
      <c r="X17" s="28">
        <f t="shared" si="14"/>
        <v>7.1448435131671744</v>
      </c>
      <c r="Y17" s="29">
        <f t="shared" si="11"/>
        <v>2.9363334925315296E-3</v>
      </c>
    </row>
    <row r="18" spans="2:25" x14ac:dyDescent="0.3">
      <c r="B18" s="6">
        <f>Data_Checks!B18</f>
        <v>15</v>
      </c>
      <c r="C18" s="7">
        <f>IF(Data!C18&lt;0,ABS(Data!C18),IF(OR(Data_Checks!C18&lt;0,Data_Checks!C18&gt;100000),AVERAGE(Data_Checks!C17,Data_Checks!C19),Data_Checks!C18))</f>
        <v>18500</v>
      </c>
      <c r="D18" s="7">
        <f>IF(Data!D18&lt;0,ABS(Data!D18),IF(OR(Data_Checks!D18&lt;0,Data_Checks!D18&gt;100000),AVERAGE(Data_Checks!D17,Data_Checks!D19),Data_Checks!D18))</f>
        <v>12500</v>
      </c>
      <c r="E18" s="7">
        <f>IF(Data!E18&lt;0,ABS(Data!E18),IF(OR(Data_Checks!E18&lt;0,Data_Checks!E18&gt;100000),AVERAGE(Data_Checks!E17,Data_Checks!E19),Data_Checks!E18))</f>
        <v>20500</v>
      </c>
      <c r="F18" s="7">
        <f>IF(Data!F18&lt;0,ABS(Data!F18),IF(OR(Data_Checks!F18&lt;0,Data_Checks!F18&gt;100000),AVERAGE(Data_Checks!F17,Data_Checks!F19),Data_Checks!F18))</f>
        <v>18200</v>
      </c>
      <c r="G18" s="7">
        <f>IF(Data!G18&lt;0,ABS(Data!G18),IF(OR(Data_Checks!G18&lt;0,Data_Checks!G18&gt;100000),AVERAGE(Data_Checks!G17,Data_Checks!G19),Data_Checks!G18))</f>
        <v>19600</v>
      </c>
      <c r="H18" s="7">
        <f>IF(Data!H18&lt;0,ABS(Data!H18),IF(OR(Data_Checks!H18&lt;0,Data_Checks!H18&gt;100000),AVERAGE(Data_Checks!H17,Data_Checks!H19),Data_Checks!H18))</f>
        <v>20700</v>
      </c>
      <c r="I18" s="12">
        <f>Data!I18</f>
        <v>4</v>
      </c>
      <c r="J18" s="8"/>
      <c r="K18" s="18">
        <f t="shared" si="8"/>
        <v>0</v>
      </c>
      <c r="L18" s="15">
        <f t="shared" si="6"/>
        <v>0</v>
      </c>
      <c r="M18" s="15">
        <f t="shared" si="1"/>
        <v>0</v>
      </c>
      <c r="N18" s="15">
        <f t="shared" si="2"/>
        <v>0</v>
      </c>
      <c r="O18" s="15">
        <f t="shared" si="3"/>
        <v>0</v>
      </c>
      <c r="P18" s="15">
        <f t="shared" si="4"/>
        <v>0</v>
      </c>
      <c r="Q18" s="15">
        <f t="shared" si="5"/>
        <v>0</v>
      </c>
      <c r="R18" s="11">
        <f t="shared" si="7"/>
        <v>0</v>
      </c>
      <c r="T18" s="44">
        <f t="shared" si="12"/>
        <v>8</v>
      </c>
      <c r="U18" s="34">
        <f t="shared" si="10"/>
        <v>119</v>
      </c>
      <c r="V18" s="33">
        <f t="shared" si="13"/>
        <v>3</v>
      </c>
      <c r="W18" s="34">
        <f t="shared" si="9"/>
        <v>117.4363878614419</v>
      </c>
      <c r="X18" s="28">
        <f t="shared" si="14"/>
        <v>3.5724217565835801</v>
      </c>
      <c r="Y18" s="29">
        <f t="shared" si="11"/>
        <v>9.1721159968410182E-2</v>
      </c>
    </row>
    <row r="19" spans="2:25" x14ac:dyDescent="0.3">
      <c r="B19" s="6">
        <f>Data_Checks!B19</f>
        <v>16</v>
      </c>
      <c r="C19" s="7">
        <f>IF(Data!C19&lt;0,ABS(Data!C19),IF(OR(Data_Checks!C19&lt;0,Data_Checks!C19&gt;100000),AVERAGE(Data_Checks!C18,Data_Checks!C20),Data_Checks!C19))</f>
        <v>13000</v>
      </c>
      <c r="D19" s="7">
        <f>IF(Data!D19&lt;0,ABS(Data!D19),IF(OR(Data_Checks!D19&lt;0,Data_Checks!D19&gt;100000),AVERAGE(Data_Checks!D18,Data_Checks!D20),Data_Checks!D19))</f>
        <v>14000</v>
      </c>
      <c r="E19" s="7">
        <f>IF(Data!E19&lt;0,ABS(Data!E19),IF(OR(Data_Checks!E19&lt;0,Data_Checks!E19&gt;100000),AVERAGE(Data_Checks!E18,Data_Checks!E20),Data_Checks!E19))</f>
        <v>16500</v>
      </c>
      <c r="F19" s="7">
        <f>IF(Data!F19&lt;0,ABS(Data!F19),IF(OR(Data_Checks!F19&lt;0,Data_Checks!F19&gt;100000),AVERAGE(Data_Checks!F18,Data_Checks!F20),Data_Checks!F19))</f>
        <v>19600</v>
      </c>
      <c r="G19" s="7">
        <f>IF(Data!G19&lt;0,ABS(Data!G19),IF(OR(Data_Checks!G19&lt;0,Data_Checks!G19&gt;100000),AVERAGE(Data_Checks!G18,Data_Checks!G20),Data_Checks!G19))</f>
        <v>18900</v>
      </c>
      <c r="H19" s="7">
        <f>IF(Data!H19&lt;0,ABS(Data!H19),IF(OR(Data_Checks!H19&lt;0,Data_Checks!H19&gt;100000),AVERAGE(Data_Checks!H18,Data_Checks!H20),Data_Checks!H19))</f>
        <v>21900</v>
      </c>
      <c r="I19" s="12">
        <f>Data!I19</f>
        <v>4</v>
      </c>
      <c r="J19" s="8"/>
      <c r="K19" s="18">
        <f t="shared" si="8"/>
        <v>0</v>
      </c>
      <c r="L19" s="15">
        <f t="shared" si="6"/>
        <v>0</v>
      </c>
      <c r="M19" s="15">
        <f t="shared" si="1"/>
        <v>0</v>
      </c>
      <c r="N19" s="15">
        <f t="shared" si="2"/>
        <v>0</v>
      </c>
      <c r="O19" s="15">
        <f t="shared" si="3"/>
        <v>0</v>
      </c>
      <c r="P19" s="15">
        <f t="shared" si="4"/>
        <v>0</v>
      </c>
      <c r="Q19" s="15">
        <f t="shared" si="5"/>
        <v>0</v>
      </c>
      <c r="R19" s="11">
        <f t="shared" si="7"/>
        <v>0</v>
      </c>
      <c r="T19" s="44">
        <f t="shared" si="12"/>
        <v>9</v>
      </c>
      <c r="U19" s="34">
        <f t="shared" si="10"/>
        <v>120</v>
      </c>
      <c r="V19" s="33">
        <f t="shared" si="13"/>
        <v>1</v>
      </c>
      <c r="W19" s="34">
        <f t="shared" si="9"/>
        <v>119.02413086436793</v>
      </c>
      <c r="X19" s="28">
        <f t="shared" si="14"/>
        <v>1.5877430029260324</v>
      </c>
      <c r="Y19" s="29">
        <f t="shared" si="11"/>
        <v>0.21756785377224119</v>
      </c>
    </row>
    <row r="20" spans="2:25" x14ac:dyDescent="0.3">
      <c r="B20" s="6">
        <f>Data_Checks!B20</f>
        <v>17</v>
      </c>
      <c r="C20" s="7">
        <f>IF(Data!C20&lt;0,ABS(Data!C20),IF(OR(Data_Checks!C20&lt;0,Data_Checks!C20&gt;100000),AVERAGE(Data_Checks!C19,Data_Checks!C21),Data_Checks!C20))</f>
        <v>13000</v>
      </c>
      <c r="D20" s="7">
        <f>IF(Data!D20&lt;0,ABS(Data!D20),IF(OR(Data_Checks!D20&lt;0,Data_Checks!D20&gt;100000),AVERAGE(Data_Checks!D19,Data_Checks!D21),Data_Checks!D20))</f>
        <v>11000</v>
      </c>
      <c r="E20" s="7">
        <f>IF(Data!E20&lt;0,ABS(Data!E20),IF(OR(Data_Checks!E20&lt;0,Data_Checks!E20&gt;100000),AVERAGE(Data_Checks!E19,Data_Checks!E21),Data_Checks!E20))</f>
        <v>18000</v>
      </c>
      <c r="F20" s="7">
        <f>IF(Data!F20&lt;0,ABS(Data!F20),IF(OR(Data_Checks!F20&lt;0,Data_Checks!F20&gt;100000),AVERAGE(Data_Checks!F19,Data_Checks!F21),Data_Checks!F20))</f>
        <v>20300</v>
      </c>
      <c r="G20" s="7">
        <f>IF(Data!G20&lt;0,ABS(Data!G20),IF(OR(Data_Checks!G20&lt;0,Data_Checks!G20&gt;100000),AVERAGE(Data_Checks!G19,Data_Checks!G21),Data_Checks!G20))</f>
        <v>13300</v>
      </c>
      <c r="H20" s="7">
        <f>IF(Data!H20&lt;0,ABS(Data!H20),IF(OR(Data_Checks!H20&lt;0,Data_Checks!H20&gt;100000),AVERAGE(Data_Checks!H19,Data_Checks!H21),Data_Checks!H20))</f>
        <v>15000</v>
      </c>
      <c r="I20" s="12">
        <f>Data!I20</f>
        <v>5</v>
      </c>
      <c r="J20" s="8"/>
      <c r="K20" s="18">
        <f t="shared" si="8"/>
        <v>0</v>
      </c>
      <c r="L20" s="15">
        <f t="shared" si="6"/>
        <v>0</v>
      </c>
      <c r="M20" s="15">
        <f t="shared" si="1"/>
        <v>0</v>
      </c>
      <c r="N20" s="15">
        <f t="shared" si="2"/>
        <v>0</v>
      </c>
      <c r="O20" s="15">
        <f t="shared" si="3"/>
        <v>0</v>
      </c>
      <c r="P20" s="15">
        <f t="shared" si="4"/>
        <v>0</v>
      </c>
      <c r="Q20" s="15">
        <f t="shared" si="5"/>
        <v>0</v>
      </c>
      <c r="R20" s="11">
        <f t="shared" si="7"/>
        <v>0</v>
      </c>
      <c r="T20" s="44">
        <f t="shared" si="12"/>
        <v>10</v>
      </c>
      <c r="U20" s="34">
        <f t="shared" si="10"/>
        <v>120</v>
      </c>
      <c r="V20" s="33">
        <f t="shared" si="13"/>
        <v>0</v>
      </c>
      <c r="W20" s="34">
        <f t="shared" si="9"/>
        <v>119.65922806553836</v>
      </c>
      <c r="X20" s="28">
        <f t="shared" si="14"/>
        <v>0.63509720117042434</v>
      </c>
      <c r="Y20" s="29">
        <f t="shared" si="11"/>
        <v>0.63509720117042434</v>
      </c>
    </row>
    <row r="21" spans="2:25" ht="13.5" thickBot="1" x14ac:dyDescent="0.35">
      <c r="B21" s="6">
        <f>Data_Checks!B21</f>
        <v>18</v>
      </c>
      <c r="C21" s="7">
        <f>IF(Data!C21&lt;0,ABS(Data!C21),IF(OR(Data_Checks!C21&lt;0,Data_Checks!C21&gt;100000),AVERAGE(Data_Checks!C20,Data_Checks!C22),Data_Checks!C21))</f>
        <v>11500</v>
      </c>
      <c r="D21" s="7">
        <f>IF(Data!D21&lt;0,ABS(Data!D21),IF(OR(Data_Checks!D21&lt;0,Data_Checks!D21&gt;100000),AVERAGE(Data_Checks!D20,Data_Checks!D22),Data_Checks!D21))</f>
        <v>10000</v>
      </c>
      <c r="E21" s="7">
        <f>IF(Data!E21&lt;0,ABS(Data!E21),IF(OR(Data_Checks!E21&lt;0,Data_Checks!E21&gt;100000),AVERAGE(Data_Checks!E20,Data_Checks!E22),Data_Checks!E21))</f>
        <v>24000</v>
      </c>
      <c r="F21" s="7">
        <f>IF(Data!F21&lt;0,ABS(Data!F21),IF(OR(Data_Checks!F21&lt;0,Data_Checks!F21&gt;100000),AVERAGE(Data_Checks!F20,Data_Checks!F22),Data_Checks!F21))</f>
        <v>18200</v>
      </c>
      <c r="G21" s="7">
        <f>IF(Data!G21&lt;0,ABS(Data!G21),IF(OR(Data_Checks!G21&lt;0,Data_Checks!G21&gt;100000),AVERAGE(Data_Checks!G20,Data_Checks!G22),Data_Checks!G21))</f>
        <v>13300</v>
      </c>
      <c r="H21" s="7">
        <f>IF(Data!H21&lt;0,ABS(Data!H21),IF(OR(Data_Checks!H21&lt;0,Data_Checks!H21&gt;100000),AVERAGE(Data_Checks!H20,Data_Checks!H22),Data_Checks!H21))</f>
        <v>17400</v>
      </c>
      <c r="I21" s="12">
        <f>Data!I21</f>
        <v>4</v>
      </c>
      <c r="J21" s="8"/>
      <c r="K21" s="18">
        <f t="shared" si="8"/>
        <v>0</v>
      </c>
      <c r="L21" s="15">
        <f t="shared" si="6"/>
        <v>0</v>
      </c>
      <c r="M21" s="15">
        <f t="shared" si="1"/>
        <v>0</v>
      </c>
      <c r="N21" s="15">
        <f t="shared" si="2"/>
        <v>0</v>
      </c>
      <c r="O21" s="15">
        <f t="shared" si="3"/>
        <v>0</v>
      </c>
      <c r="P21" s="15">
        <f t="shared" si="4"/>
        <v>0</v>
      </c>
      <c r="Q21" s="15">
        <f t="shared" si="5"/>
        <v>0</v>
      </c>
      <c r="R21" s="11">
        <f t="shared" si="7"/>
        <v>0</v>
      </c>
      <c r="T21" s="44">
        <f t="shared" si="12"/>
        <v>11</v>
      </c>
      <c r="U21" s="35">
        <f t="shared" si="10"/>
        <v>120</v>
      </c>
      <c r="V21" s="33">
        <f t="shared" si="13"/>
        <v>0</v>
      </c>
      <c r="W21" s="35">
        <f t="shared" si="9"/>
        <v>119.8901725023276</v>
      </c>
      <c r="X21" s="28">
        <f t="shared" si="14"/>
        <v>0.23094443678924392</v>
      </c>
      <c r="Y21" s="29">
        <f t="shared" si="11"/>
        <v>0.23094443678924392</v>
      </c>
    </row>
    <row r="22" spans="2:25" ht="13.5" thickBot="1" x14ac:dyDescent="0.35">
      <c r="B22" s="6">
        <f>Data_Checks!B22</f>
        <v>19</v>
      </c>
      <c r="C22" s="7">
        <f>IF(Data!C22&lt;0,ABS(Data!C22),IF(OR(Data_Checks!C22&lt;0,Data_Checks!C22&gt;100000),AVERAGE(Data_Checks!C21,Data_Checks!C23),Data_Checks!C22))</f>
        <v>19000</v>
      </c>
      <c r="D22" s="7">
        <f>IF(Data!D22&lt;0,ABS(Data!D22),IF(OR(Data_Checks!D22&lt;0,Data_Checks!D22&gt;100000),AVERAGE(Data_Checks!D21,Data_Checks!D23),Data_Checks!D22))</f>
        <v>10000</v>
      </c>
      <c r="E22" s="7">
        <f>IF(Data!E22&lt;0,ABS(Data!E22),IF(OR(Data_Checks!E22&lt;0,Data_Checks!E22&gt;100000),AVERAGE(Data_Checks!E21,Data_Checks!E23),Data_Checks!E22))</f>
        <v>21000</v>
      </c>
      <c r="F22" s="7">
        <f>IF(Data!F22&lt;0,ABS(Data!F22),IF(OR(Data_Checks!F22&lt;0,Data_Checks!F22&gt;100000),AVERAGE(Data_Checks!F21,Data_Checks!F23),Data_Checks!F22))</f>
        <v>19600</v>
      </c>
      <c r="G22" s="7">
        <f>IF(Data!G22&lt;0,ABS(Data!G22),IF(OR(Data_Checks!G22&lt;0,Data_Checks!G22&gt;100000),AVERAGE(Data_Checks!G21,Data_Checks!G23),Data_Checks!G22))</f>
        <v>18900</v>
      </c>
      <c r="H22" s="7">
        <f>IF(Data!H22&lt;0,ABS(Data!H22),IF(OR(Data_Checks!H22&lt;0,Data_Checks!H22&gt;100000),AVERAGE(Data_Checks!H21,Data_Checks!H23),Data_Checks!H22))</f>
        <v>21300</v>
      </c>
      <c r="I22" s="12">
        <f>Data!I22</f>
        <v>3</v>
      </c>
      <c r="J22" s="8"/>
      <c r="K22" s="18">
        <f t="shared" si="8"/>
        <v>0</v>
      </c>
      <c r="L22" s="15">
        <f t="shared" si="6"/>
        <v>0</v>
      </c>
      <c r="M22" s="15">
        <f t="shared" si="1"/>
        <v>0</v>
      </c>
      <c r="N22" s="15">
        <f t="shared" si="2"/>
        <v>0</v>
      </c>
      <c r="O22" s="15">
        <f t="shared" si="3"/>
        <v>0</v>
      </c>
      <c r="P22" s="15">
        <f t="shared" si="4"/>
        <v>0</v>
      </c>
      <c r="Q22" s="15">
        <f t="shared" si="5"/>
        <v>0</v>
      </c>
      <c r="R22" s="11">
        <f t="shared" si="7"/>
        <v>0</v>
      </c>
      <c r="T22" s="50" t="s">
        <v>107</v>
      </c>
      <c r="U22" s="51"/>
      <c r="V22" s="52">
        <f>SUM(V10:V21)</f>
        <v>120</v>
      </c>
      <c r="W22" s="51"/>
      <c r="X22" s="53">
        <f>SUM(V22:W22)</f>
        <v>120</v>
      </c>
      <c r="Y22" s="54">
        <f>SUM(Y10:Y21)</f>
        <v>1.4308174847605306</v>
      </c>
    </row>
    <row r="23" spans="2:25" x14ac:dyDescent="0.3">
      <c r="B23" s="6">
        <f>Data_Checks!B23</f>
        <v>20</v>
      </c>
      <c r="C23" s="7">
        <f>IF(Data!C23&lt;0,ABS(Data!C23),IF(OR(Data_Checks!C23&lt;0,Data_Checks!C23&gt;100000),AVERAGE(Data_Checks!C22,Data_Checks!C24),Data_Checks!C23))</f>
        <v>17000</v>
      </c>
      <c r="D23" s="7">
        <f>IF(Data!D23&lt;0,ABS(Data!D23),IF(OR(Data_Checks!D23&lt;0,Data_Checks!D23&gt;100000),AVERAGE(Data_Checks!D22,Data_Checks!D24),Data_Checks!D23))</f>
        <v>10000</v>
      </c>
      <c r="E23" s="7">
        <f>IF(Data!E23&lt;0,ABS(Data!E23),IF(OR(Data_Checks!E23&lt;0,Data_Checks!E23&gt;100000),AVERAGE(Data_Checks!E22,Data_Checks!E24),Data_Checks!E23))</f>
        <v>22000</v>
      </c>
      <c r="F23" s="7">
        <f>IF(Data!F23&lt;0,ABS(Data!F23),IF(OR(Data_Checks!F23&lt;0,Data_Checks!F23&gt;100000),AVERAGE(Data_Checks!F22,Data_Checks!F24),Data_Checks!F23))</f>
        <v>20300</v>
      </c>
      <c r="G23" s="7">
        <f>IF(Data!G23&lt;0,ABS(Data!G23),IF(OR(Data_Checks!G23&lt;0,Data_Checks!G23&gt;100000),AVERAGE(Data_Checks!G22,Data_Checks!G24),Data_Checks!G23))</f>
        <v>13300</v>
      </c>
      <c r="H23" s="7">
        <f>IF(Data!H23&lt;0,ABS(Data!H23),IF(OR(Data_Checks!H23&lt;0,Data_Checks!H23&gt;100000),AVERAGE(Data_Checks!H22,Data_Checks!H24),Data_Checks!H23))</f>
        <v>14400</v>
      </c>
      <c r="I23" s="12">
        <f>Data!I23</f>
        <v>4</v>
      </c>
      <c r="J23" s="8"/>
      <c r="K23" s="18">
        <f t="shared" si="8"/>
        <v>0</v>
      </c>
      <c r="L23" s="15">
        <f t="shared" si="6"/>
        <v>0</v>
      </c>
      <c r="M23" s="15">
        <f t="shared" si="1"/>
        <v>0</v>
      </c>
      <c r="N23" s="15">
        <f t="shared" si="2"/>
        <v>0</v>
      </c>
      <c r="O23" s="15">
        <f t="shared" si="3"/>
        <v>0</v>
      </c>
      <c r="P23" s="15">
        <f t="shared" si="4"/>
        <v>0</v>
      </c>
      <c r="Q23" s="15">
        <f t="shared" si="5"/>
        <v>0</v>
      </c>
      <c r="R23" s="11">
        <f t="shared" si="7"/>
        <v>0</v>
      </c>
      <c r="V23" s="1" t="str">
        <f>IF(V22=U5,"OK","Error")</f>
        <v>OK</v>
      </c>
      <c r="X23" s="30" t="s">
        <v>108</v>
      </c>
      <c r="Y23" s="20">
        <f>COUNT(T10:T21)-1</f>
        <v>11</v>
      </c>
    </row>
    <row r="24" spans="2:25" x14ac:dyDescent="0.3">
      <c r="B24" s="6">
        <f>Data_Checks!B24</f>
        <v>21</v>
      </c>
      <c r="C24" s="7">
        <f>IF(Data!C24&lt;0,ABS(Data!C24),IF(OR(Data_Checks!C24&lt;0,Data_Checks!C24&gt;100000),AVERAGE(Data_Checks!C23,Data_Checks!C25),Data_Checks!C24))</f>
        <v>14500</v>
      </c>
      <c r="D24" s="7">
        <f>IF(Data!D24&lt;0,ABS(Data!D24),IF(OR(Data_Checks!D24&lt;0,Data_Checks!D24&gt;100000),AVERAGE(Data_Checks!D23,Data_Checks!D25),Data_Checks!D24))</f>
        <v>8500</v>
      </c>
      <c r="E24" s="7">
        <f>IF(Data!E24&lt;0,ABS(Data!E24),IF(OR(Data_Checks!E24&lt;0,Data_Checks!E24&gt;100000),AVERAGE(Data_Checks!E23,Data_Checks!E25),Data_Checks!E24))</f>
        <v>17500</v>
      </c>
      <c r="F24" s="7">
        <f>IF(Data!F24&lt;0,ABS(Data!F24),IF(OR(Data_Checks!F24&lt;0,Data_Checks!F24&gt;100000),AVERAGE(Data_Checks!F23,Data_Checks!F25),Data_Checks!F24))</f>
        <v>18200</v>
      </c>
      <c r="G24" s="7">
        <f>IF(Data!G24&lt;0,ABS(Data!G24),IF(OR(Data_Checks!G24&lt;0,Data_Checks!G24&gt;100000),AVERAGE(Data_Checks!G23,Data_Checks!G25),Data_Checks!G24))</f>
        <v>18200</v>
      </c>
      <c r="H24" s="7">
        <f>IF(Data!H24&lt;0,ABS(Data!H24),IF(OR(Data_Checks!H24&lt;0,Data_Checks!H24&gt;100000),AVERAGE(Data_Checks!H23,Data_Checks!H25),Data_Checks!H24))</f>
        <v>16800</v>
      </c>
      <c r="I24" s="12">
        <f>Data!I24</f>
        <v>4</v>
      </c>
      <c r="J24" s="8"/>
      <c r="K24" s="18">
        <f t="shared" si="8"/>
        <v>0</v>
      </c>
      <c r="L24" s="15">
        <f t="shared" si="6"/>
        <v>0</v>
      </c>
      <c r="M24" s="15">
        <f t="shared" si="1"/>
        <v>0</v>
      </c>
      <c r="N24" s="15">
        <f t="shared" si="2"/>
        <v>0</v>
      </c>
      <c r="O24" s="15">
        <f t="shared" si="3"/>
        <v>0</v>
      </c>
      <c r="P24" s="15">
        <f t="shared" si="4"/>
        <v>0</v>
      </c>
      <c r="Q24" s="15">
        <f t="shared" si="5"/>
        <v>0</v>
      </c>
      <c r="R24" s="11">
        <f t="shared" si="7"/>
        <v>0</v>
      </c>
    </row>
    <row r="25" spans="2:25" x14ac:dyDescent="0.3">
      <c r="B25" s="6">
        <f>Data_Checks!B25</f>
        <v>22</v>
      </c>
      <c r="C25" s="7">
        <f>IF(Data!C25&lt;0,ABS(Data!C25),IF(OR(Data_Checks!C25&lt;0,Data_Checks!C25&gt;100000),AVERAGE(Data_Checks!C24,Data_Checks!C26),Data_Checks!C25))</f>
        <v>12500</v>
      </c>
      <c r="D25" s="7">
        <f>IF(Data!D25&lt;0,ABS(Data!D25),IF(OR(Data_Checks!D25&lt;0,Data_Checks!D25&gt;100000),AVERAGE(Data_Checks!D24,Data_Checks!D26),Data_Checks!D25))</f>
        <v>11500</v>
      </c>
      <c r="E25" s="7">
        <f>IF(Data!E25&lt;0,ABS(Data!E25),IF(OR(Data_Checks!E25&lt;0,Data_Checks!E25&gt;100000),AVERAGE(Data_Checks!E24,Data_Checks!E26),Data_Checks!E25))</f>
        <v>17500</v>
      </c>
      <c r="F25" s="7">
        <f>IF(Data!F25&lt;0,ABS(Data!F25),IF(OR(Data_Checks!F25&lt;0,Data_Checks!F25&gt;100000),AVERAGE(Data_Checks!F24,Data_Checks!F26),Data_Checks!F25))</f>
        <v>16800</v>
      </c>
      <c r="G25" s="7">
        <f>IF(Data!G25&lt;0,ABS(Data!G25),IF(OR(Data_Checks!G25&lt;0,Data_Checks!G25&gt;100000),AVERAGE(Data_Checks!G24,Data_Checks!G26),Data_Checks!G25))</f>
        <v>14000</v>
      </c>
      <c r="H25" s="7">
        <f>IF(Data!H25&lt;0,ABS(Data!H25),IF(OR(Data_Checks!H25&lt;0,Data_Checks!H25&gt;100000),AVERAGE(Data_Checks!H24,Data_Checks!H26),Data_Checks!H25))</f>
        <v>15600</v>
      </c>
      <c r="I25" s="12">
        <f>Data!I25</f>
        <v>6</v>
      </c>
      <c r="J25" s="8"/>
      <c r="K25" s="18">
        <f t="shared" si="8"/>
        <v>0</v>
      </c>
      <c r="L25" s="15">
        <f t="shared" si="6"/>
        <v>0</v>
      </c>
      <c r="M25" s="15">
        <f t="shared" si="1"/>
        <v>0</v>
      </c>
      <c r="N25" s="15">
        <f t="shared" si="2"/>
        <v>0</v>
      </c>
      <c r="O25" s="15">
        <f t="shared" si="3"/>
        <v>0</v>
      </c>
      <c r="P25" s="15">
        <f t="shared" si="4"/>
        <v>0</v>
      </c>
      <c r="Q25" s="15">
        <f t="shared" si="5"/>
        <v>0</v>
      </c>
      <c r="R25" s="11">
        <f t="shared" si="7"/>
        <v>0</v>
      </c>
      <c r="X25" s="30" t="s">
        <v>109</v>
      </c>
      <c r="Y25" s="31">
        <f>CHIINV(85%,Y23)</f>
        <v>6.3364347115688311</v>
      </c>
    </row>
    <row r="26" spans="2:25" x14ac:dyDescent="0.3">
      <c r="B26" s="6">
        <f>Data_Checks!B26</f>
        <v>23</v>
      </c>
      <c r="C26" s="7">
        <f>IF(Data!C26&lt;0,ABS(Data!C26),IF(OR(Data_Checks!C26&lt;0,Data_Checks!C26&gt;100000),AVERAGE(Data_Checks!C25,Data_Checks!C27),Data_Checks!C26))</f>
        <v>13000</v>
      </c>
      <c r="D26" s="7">
        <f>IF(Data!D26&lt;0,ABS(Data!D26),IF(OR(Data_Checks!D26&lt;0,Data_Checks!D26&gt;100000),AVERAGE(Data_Checks!D25,Data_Checks!D27),Data_Checks!D26))</f>
        <v>11500</v>
      </c>
      <c r="E26" s="7">
        <f>IF(Data!E26&lt;0,ABS(Data!E26),IF(OR(Data_Checks!E26&lt;0,Data_Checks!E26&gt;100000),AVERAGE(Data_Checks!E25,Data_Checks!E27),Data_Checks!E26))</f>
        <v>20500</v>
      </c>
      <c r="F26" s="7">
        <f>IF(Data!F26&lt;0,ABS(Data!F26),IF(OR(Data_Checks!F26&lt;0,Data_Checks!F26&gt;100000),AVERAGE(Data_Checks!F25,Data_Checks!F27),Data_Checks!F26))</f>
        <v>23100</v>
      </c>
      <c r="G26" s="7">
        <f>IF(Data!G26&lt;0,ABS(Data!G26),IF(OR(Data_Checks!G26&lt;0,Data_Checks!G26&gt;100000),AVERAGE(Data_Checks!G25,Data_Checks!G27),Data_Checks!G26))</f>
        <v>18200</v>
      </c>
      <c r="H26" s="7">
        <f>IF(Data!H26&lt;0,ABS(Data!H26),IF(OR(Data_Checks!H26&lt;0,Data_Checks!H26&gt;100000),AVERAGE(Data_Checks!H25,Data_Checks!H27),Data_Checks!H26))</f>
        <v>12300</v>
      </c>
      <c r="I26" s="12">
        <f>Data!I26</f>
        <v>0</v>
      </c>
      <c r="J26" s="8"/>
      <c r="K26" s="18">
        <f t="shared" si="8"/>
        <v>0</v>
      </c>
      <c r="L26" s="15">
        <f t="shared" si="6"/>
        <v>0</v>
      </c>
      <c r="M26" s="15">
        <f t="shared" si="1"/>
        <v>0</v>
      </c>
      <c r="N26" s="15">
        <f t="shared" si="2"/>
        <v>0</v>
      </c>
      <c r="O26" s="15">
        <f t="shared" si="3"/>
        <v>0</v>
      </c>
      <c r="P26" s="15">
        <f t="shared" si="4"/>
        <v>0</v>
      </c>
      <c r="Q26" s="15">
        <f t="shared" si="5"/>
        <v>0</v>
      </c>
      <c r="R26" s="11">
        <f t="shared" si="7"/>
        <v>0</v>
      </c>
    </row>
    <row r="27" spans="2:25" x14ac:dyDescent="0.3">
      <c r="B27" s="6">
        <f>Data_Checks!B27</f>
        <v>24</v>
      </c>
      <c r="C27" s="7">
        <f>IF(Data!C27&lt;0,ABS(Data!C27),IF(OR(Data_Checks!C27&lt;0,Data_Checks!C27&gt;100000),AVERAGE(Data_Checks!C26,Data_Checks!C28),Data_Checks!C27))</f>
        <v>12000</v>
      </c>
      <c r="D27" s="7">
        <f>IF(Data!D27&lt;0,ABS(Data!D27),IF(OR(Data_Checks!D27&lt;0,Data_Checks!D27&gt;100000),AVERAGE(Data_Checks!D26,Data_Checks!D28),Data_Checks!D27))</f>
        <v>9000</v>
      </c>
      <c r="E27" s="7">
        <f>IF(Data!E27&lt;0,ABS(Data!E27),IF(OR(Data_Checks!E27&lt;0,Data_Checks!E27&gt;100000),AVERAGE(Data_Checks!E26,Data_Checks!E28),Data_Checks!E27))</f>
        <v>17500</v>
      </c>
      <c r="F27" s="7">
        <f>IF(Data!F27&lt;0,ABS(Data!F27),IF(OR(Data_Checks!F27&lt;0,Data_Checks!F27&gt;100000),AVERAGE(Data_Checks!F26,Data_Checks!F28),Data_Checks!F27))</f>
        <v>23800</v>
      </c>
      <c r="G27" s="7">
        <f>IF(Data!G27&lt;0,ABS(Data!G27),IF(OR(Data_Checks!G27&lt;0,Data_Checks!G27&gt;100000),AVERAGE(Data_Checks!G26,Data_Checks!G28),Data_Checks!G27))</f>
        <v>12600</v>
      </c>
      <c r="H27" s="7">
        <f>IF(Data!H27&lt;0,ABS(Data!H27),IF(OR(Data_Checks!H27&lt;0,Data_Checks!H27&gt;100000),AVERAGE(Data_Checks!H26,Data_Checks!H28),Data_Checks!H27))</f>
        <v>12000</v>
      </c>
      <c r="I27" s="12">
        <f>Data!I27</f>
        <v>2</v>
      </c>
      <c r="J27" s="8"/>
      <c r="K27" s="18">
        <f t="shared" si="8"/>
        <v>0</v>
      </c>
      <c r="L27" s="15">
        <f t="shared" si="6"/>
        <v>0</v>
      </c>
      <c r="M27" s="15">
        <f t="shared" si="1"/>
        <v>0</v>
      </c>
      <c r="N27" s="15">
        <f t="shared" si="2"/>
        <v>0</v>
      </c>
      <c r="O27" s="15">
        <f t="shared" si="3"/>
        <v>0</v>
      </c>
      <c r="P27" s="15">
        <f t="shared" si="4"/>
        <v>0</v>
      </c>
      <c r="Q27" s="15">
        <f t="shared" si="5"/>
        <v>0</v>
      </c>
      <c r="R27" s="11">
        <f t="shared" si="7"/>
        <v>0</v>
      </c>
      <c r="X27" s="30" t="s">
        <v>110</v>
      </c>
      <c r="Y27" s="32" t="str">
        <f>IF(Y25&gt;Y22,"Do not reject Null Hypothesis", "Reject Null Hypothesis")</f>
        <v>Do not reject Null Hypothesis</v>
      </c>
    </row>
    <row r="28" spans="2:25" x14ac:dyDescent="0.3">
      <c r="B28" s="6">
        <f>Data_Checks!B28</f>
        <v>25</v>
      </c>
      <c r="C28" s="7">
        <f>IF(Data!C28&lt;0,ABS(Data!C28),IF(OR(Data_Checks!C28&lt;0,Data_Checks!C28&gt;100000),AVERAGE(Data_Checks!C27,Data_Checks!C29),Data_Checks!C28))</f>
        <v>16000</v>
      </c>
      <c r="D28" s="7">
        <f>IF(Data!D28&lt;0,ABS(Data!D28),IF(OR(Data_Checks!D28&lt;0,Data_Checks!D28&gt;100000),AVERAGE(Data_Checks!D27,Data_Checks!D29),Data_Checks!D28))</f>
        <v>11000</v>
      </c>
      <c r="E28" s="7">
        <f>IF(Data!E28&lt;0,ABS(Data!E28),IF(OR(Data_Checks!E28&lt;0,Data_Checks!E28&gt;100000),AVERAGE(Data_Checks!E27,Data_Checks!E29),Data_Checks!E28))</f>
        <v>23500</v>
      </c>
      <c r="F28" s="7">
        <f>IF(Data!F28&lt;0,ABS(Data!F28),IF(OR(Data_Checks!F28&lt;0,Data_Checks!F28&gt;100000),AVERAGE(Data_Checks!F27,Data_Checks!F29),Data_Checks!F28))</f>
        <v>22400</v>
      </c>
      <c r="G28" s="7">
        <f>IF(Data!G28&lt;0,ABS(Data!G28),IF(OR(Data_Checks!G28&lt;0,Data_Checks!G28&gt;100000),AVERAGE(Data_Checks!G27,Data_Checks!G29),Data_Checks!G28))</f>
        <v>16800</v>
      </c>
      <c r="H28" s="7">
        <f>IF(Data!H28&lt;0,ABS(Data!H28),IF(OR(Data_Checks!H28&lt;0,Data_Checks!H28&gt;100000),AVERAGE(Data_Checks!H27,Data_Checks!H29),Data_Checks!H28))</f>
        <v>23400</v>
      </c>
      <c r="I28" s="12">
        <f>Data!I28</f>
        <v>4</v>
      </c>
      <c r="J28" s="8"/>
      <c r="K28" s="18">
        <f t="shared" si="8"/>
        <v>0</v>
      </c>
      <c r="L28" s="15">
        <f t="shared" si="6"/>
        <v>0</v>
      </c>
      <c r="M28" s="15">
        <f t="shared" si="1"/>
        <v>0</v>
      </c>
      <c r="N28" s="15">
        <f t="shared" si="2"/>
        <v>0</v>
      </c>
      <c r="O28" s="15">
        <f t="shared" si="3"/>
        <v>0</v>
      </c>
      <c r="P28" s="15">
        <f t="shared" si="4"/>
        <v>0</v>
      </c>
      <c r="Q28" s="15">
        <f t="shared" si="5"/>
        <v>0</v>
      </c>
      <c r="R28" s="11">
        <f t="shared" si="7"/>
        <v>0</v>
      </c>
    </row>
    <row r="29" spans="2:25" x14ac:dyDescent="0.3">
      <c r="B29" s="6">
        <f>Data_Checks!B29</f>
        <v>26</v>
      </c>
      <c r="C29" s="7">
        <f>IF(Data!C29&lt;0,ABS(Data!C29),IF(OR(Data_Checks!C29&lt;0,Data_Checks!C29&gt;100000),AVERAGE(Data_Checks!C28,Data_Checks!C30),Data_Checks!C29))</f>
        <v>10500</v>
      </c>
      <c r="D29" s="7">
        <f>IF(Data!D29&lt;0,ABS(Data!D29),IF(OR(Data_Checks!D29&lt;0,Data_Checks!D29&gt;100000),AVERAGE(Data_Checks!D28,Data_Checks!D30),Data_Checks!D29))</f>
        <v>13000</v>
      </c>
      <c r="E29" s="7">
        <f>IF(Data!E29&lt;0,ABS(Data!E29),IF(OR(Data_Checks!E29&lt;0,Data_Checks!E29&gt;100000),AVERAGE(Data_Checks!E28,Data_Checks!E30),Data_Checks!E29))</f>
        <v>23500</v>
      </c>
      <c r="F29" s="7">
        <f>IF(Data!F29&lt;0,ABS(Data!F29),IF(OR(Data_Checks!F29&lt;0,Data_Checks!F29&gt;100000),AVERAGE(Data_Checks!F28,Data_Checks!F30),Data_Checks!F29))</f>
        <v>17500</v>
      </c>
      <c r="G29" s="7">
        <f>IF(Data!G29&lt;0,ABS(Data!G29),IF(OR(Data_Checks!G29&lt;0,Data_Checks!G29&gt;100000),AVERAGE(Data_Checks!G28,Data_Checks!G30),Data_Checks!G29))</f>
        <v>18200</v>
      </c>
      <c r="H29" s="7">
        <f>IF(Data!H29&lt;0,ABS(Data!H29),IF(OR(Data_Checks!H29&lt;0,Data_Checks!H29&gt;100000),AVERAGE(Data_Checks!H28,Data_Checks!H30),Data_Checks!H29))</f>
        <v>13500</v>
      </c>
      <c r="I29" s="12">
        <f>Data!I29</f>
        <v>5</v>
      </c>
      <c r="J29" s="8"/>
      <c r="K29" s="18">
        <f t="shared" si="8"/>
        <v>0</v>
      </c>
      <c r="L29" s="15">
        <f t="shared" si="6"/>
        <v>0</v>
      </c>
      <c r="M29" s="15">
        <f t="shared" si="1"/>
        <v>0</v>
      </c>
      <c r="N29" s="15">
        <f t="shared" si="2"/>
        <v>0</v>
      </c>
      <c r="O29" s="15">
        <f t="shared" si="3"/>
        <v>0</v>
      </c>
      <c r="P29" s="15">
        <f t="shared" si="4"/>
        <v>0</v>
      </c>
      <c r="Q29" s="15">
        <f t="shared" si="5"/>
        <v>0</v>
      </c>
      <c r="R29" s="11">
        <f t="shared" si="7"/>
        <v>0</v>
      </c>
    </row>
    <row r="30" spans="2:25" x14ac:dyDescent="0.3">
      <c r="B30" s="6">
        <f>Data_Checks!B30</f>
        <v>27</v>
      </c>
      <c r="C30" s="7">
        <f>IF(Data!C30&lt;0,ABS(Data!C30),IF(OR(Data_Checks!C30&lt;0,Data_Checks!C30&gt;100000),AVERAGE(Data_Checks!C29,Data_Checks!C31),Data_Checks!C30))</f>
        <v>10500</v>
      </c>
      <c r="D30" s="7">
        <f>IF(Data!D30&lt;0,ABS(Data!D30),IF(OR(Data_Checks!D30&lt;0,Data_Checks!D30&gt;100000),AVERAGE(Data_Checks!D29,Data_Checks!D31),Data_Checks!D30))</f>
        <v>8000</v>
      </c>
      <c r="E30" s="7">
        <f>IF(Data!E30&lt;0,ABS(Data!E30),IF(OR(Data_Checks!E30&lt;0,Data_Checks!E30&gt;100000),AVERAGE(Data_Checks!E29,Data_Checks!E31),Data_Checks!E30))</f>
        <v>20000</v>
      </c>
      <c r="F30" s="7">
        <f>IF(Data!F30&lt;0,ABS(Data!F30),IF(OR(Data_Checks!F30&lt;0,Data_Checks!F30&gt;100000),AVERAGE(Data_Checks!F29,Data_Checks!F31),Data_Checks!F30))</f>
        <v>23800</v>
      </c>
      <c r="G30" s="7">
        <f>IF(Data!G30&lt;0,ABS(Data!G30),IF(OR(Data_Checks!G30&lt;0,Data_Checks!G30&gt;100000),AVERAGE(Data_Checks!G29,Data_Checks!G31),Data_Checks!G30))</f>
        <v>21000</v>
      </c>
      <c r="H30" s="7">
        <f>IF(Data!H30&lt;0,ABS(Data!H30),IF(OR(Data_Checks!H30&lt;0,Data_Checks!H30&gt;100000),AVERAGE(Data_Checks!H29,Data_Checks!H31),Data_Checks!H30))</f>
        <v>12300</v>
      </c>
      <c r="I30" s="12">
        <f>Data!I30</f>
        <v>3</v>
      </c>
      <c r="J30" s="8"/>
      <c r="K30" s="18">
        <f t="shared" si="8"/>
        <v>0</v>
      </c>
      <c r="L30" s="15">
        <f t="shared" si="6"/>
        <v>0</v>
      </c>
      <c r="M30" s="15">
        <f t="shared" si="1"/>
        <v>0</v>
      </c>
      <c r="N30" s="15">
        <f t="shared" si="2"/>
        <v>0</v>
      </c>
      <c r="O30" s="15">
        <f t="shared" si="3"/>
        <v>0</v>
      </c>
      <c r="P30" s="15">
        <f t="shared" si="4"/>
        <v>0</v>
      </c>
      <c r="Q30" s="15">
        <f t="shared" si="5"/>
        <v>0</v>
      </c>
      <c r="R30" s="11">
        <f t="shared" si="7"/>
        <v>0</v>
      </c>
    </row>
    <row r="31" spans="2:25" x14ac:dyDescent="0.3">
      <c r="B31" s="6">
        <f>Data_Checks!B31</f>
        <v>28</v>
      </c>
      <c r="C31" s="7">
        <f>IF(Data!C31&lt;0,ABS(Data!C31),IF(OR(Data_Checks!C31&lt;0,Data_Checks!C31&gt;100000),AVERAGE(Data_Checks!C30,Data_Checks!C32),Data_Checks!C31))</f>
        <v>19500</v>
      </c>
      <c r="D31" s="7">
        <f>IF(Data!D31&lt;0,ABS(Data!D31),IF(OR(Data_Checks!D31&lt;0,Data_Checks!D31&gt;100000),AVERAGE(Data_Checks!D30,Data_Checks!D32),Data_Checks!D31))</f>
        <v>7000</v>
      </c>
      <c r="E31" s="7">
        <f>IF(Data!E31&lt;0,ABS(Data!E31),IF(OR(Data_Checks!E31&lt;0,Data_Checks!E31&gt;100000),AVERAGE(Data_Checks!E30,Data_Checks!E32),Data_Checks!E31))</f>
        <v>16000</v>
      </c>
      <c r="F31" s="7">
        <f>IF(Data!F31&lt;0,ABS(Data!F31),IF(OR(Data_Checks!F31&lt;0,Data_Checks!F31&gt;100000),AVERAGE(Data_Checks!F30,Data_Checks!F32),Data_Checks!F31))</f>
        <v>21000</v>
      </c>
      <c r="G31" s="7">
        <f>IF(Data!G31&lt;0,ABS(Data!G31),IF(OR(Data_Checks!G31&lt;0,Data_Checks!G31&gt;100000),AVERAGE(Data_Checks!G30,Data_Checks!G32),Data_Checks!G31))</f>
        <v>15399.999999999998</v>
      </c>
      <c r="H31" s="7">
        <f>IF(Data!H31&lt;0,ABS(Data!H31),IF(OR(Data_Checks!H31&lt;0,Data_Checks!H31&gt;100000),AVERAGE(Data_Checks!H30,Data_Checks!H32),Data_Checks!H31))</f>
        <v>21300</v>
      </c>
      <c r="I31" s="12">
        <f>Data!I31</f>
        <v>4</v>
      </c>
      <c r="J31" s="8"/>
      <c r="K31" s="18">
        <f t="shared" si="8"/>
        <v>0</v>
      </c>
      <c r="L31" s="15">
        <f t="shared" si="6"/>
        <v>0</v>
      </c>
      <c r="M31" s="15">
        <f t="shared" si="1"/>
        <v>0</v>
      </c>
      <c r="N31" s="15">
        <f t="shared" si="2"/>
        <v>0</v>
      </c>
      <c r="O31" s="15">
        <f t="shared" si="3"/>
        <v>0</v>
      </c>
      <c r="P31" s="15">
        <f t="shared" si="4"/>
        <v>0</v>
      </c>
      <c r="Q31" s="15">
        <f t="shared" si="5"/>
        <v>0</v>
      </c>
      <c r="R31" s="11">
        <f t="shared" si="7"/>
        <v>0</v>
      </c>
    </row>
    <row r="32" spans="2:25" x14ac:dyDescent="0.3">
      <c r="B32" s="6">
        <f>Data_Checks!B32</f>
        <v>29</v>
      </c>
      <c r="C32" s="7">
        <f>IF(Data!C32&lt;0,ABS(Data!C32),IF(OR(Data_Checks!C32&lt;0,Data_Checks!C32&gt;100000),AVERAGE(Data_Checks!C31,Data_Checks!C33),Data_Checks!C32))</f>
        <v>12000</v>
      </c>
      <c r="D32" s="7">
        <f>IF(Data!D32&lt;0,ABS(Data!D32),IF(OR(Data_Checks!D32&lt;0,Data_Checks!D32&gt;100000),AVERAGE(Data_Checks!D31,Data_Checks!D33),Data_Checks!D32))</f>
        <v>7500</v>
      </c>
      <c r="E32" s="7">
        <f>IF(Data!E32&lt;0,ABS(Data!E32),IF(OR(Data_Checks!E32&lt;0,Data_Checks!E32&gt;100000),AVERAGE(Data_Checks!E31,Data_Checks!E33),Data_Checks!E32))</f>
        <v>21500</v>
      </c>
      <c r="F32" s="7">
        <f>IF(Data!F32&lt;0,ABS(Data!F32),IF(OR(Data_Checks!F32&lt;0,Data_Checks!F32&gt;100000),AVERAGE(Data_Checks!F31,Data_Checks!F33),Data_Checks!F32))</f>
        <v>20300</v>
      </c>
      <c r="G32" s="7">
        <f>IF(Data!G32&lt;0,ABS(Data!G32),IF(OR(Data_Checks!G32&lt;0,Data_Checks!G32&gt;100000),AVERAGE(Data_Checks!G31,Data_Checks!G33),Data_Checks!G32))</f>
        <v>13300</v>
      </c>
      <c r="H32" s="7">
        <f>IF(Data!H32&lt;0,ABS(Data!H32),IF(OR(Data_Checks!H32&lt;0,Data_Checks!H32&gt;100000),AVERAGE(Data_Checks!H31,Data_Checks!H33),Data_Checks!H32))</f>
        <v>19800</v>
      </c>
      <c r="I32" s="12">
        <f>Data!I32</f>
        <v>2</v>
      </c>
      <c r="J32" s="8"/>
      <c r="K32" s="18">
        <f t="shared" si="8"/>
        <v>0</v>
      </c>
      <c r="L32" s="15">
        <f t="shared" si="6"/>
        <v>0</v>
      </c>
      <c r="M32" s="15">
        <f t="shared" si="1"/>
        <v>0</v>
      </c>
      <c r="N32" s="15">
        <f t="shared" si="2"/>
        <v>0</v>
      </c>
      <c r="O32" s="15">
        <f t="shared" si="3"/>
        <v>0</v>
      </c>
      <c r="P32" s="15">
        <f t="shared" si="4"/>
        <v>0</v>
      </c>
      <c r="Q32" s="15">
        <f t="shared" si="5"/>
        <v>0</v>
      </c>
      <c r="R32" s="11">
        <f t="shared" si="7"/>
        <v>0</v>
      </c>
    </row>
    <row r="33" spans="2:18" x14ac:dyDescent="0.3">
      <c r="B33" s="6">
        <f>Data_Checks!B33</f>
        <v>30</v>
      </c>
      <c r="C33" s="7">
        <f>IF(Data!C33&lt;0,ABS(Data!C33),IF(OR(Data_Checks!C33&lt;0,Data_Checks!C33&gt;100000),AVERAGE(Data_Checks!C32,Data_Checks!C34),Data_Checks!C33))</f>
        <v>16000</v>
      </c>
      <c r="D33" s="7">
        <f>IF(Data!D33&lt;0,ABS(Data!D33),IF(OR(Data_Checks!D33&lt;0,Data_Checks!D33&gt;100000),AVERAGE(Data_Checks!D32,Data_Checks!D34),Data_Checks!D33))</f>
        <v>14000</v>
      </c>
      <c r="E33" s="7">
        <f>IF(Data!E33&lt;0,ABS(Data!E33),IF(OR(Data_Checks!E33&lt;0,Data_Checks!E33&gt;100000),AVERAGE(Data_Checks!E32,Data_Checks!E34),Data_Checks!E33))</f>
        <v>24000</v>
      </c>
      <c r="F33" s="7">
        <f>IF(Data!F33&lt;0,ABS(Data!F33),IF(OR(Data_Checks!F33&lt;0,Data_Checks!F33&gt;100000),AVERAGE(Data_Checks!F32,Data_Checks!F34),Data_Checks!F33))</f>
        <v>21700</v>
      </c>
      <c r="G33" s="7">
        <f>IF(Data!G33&lt;0,ABS(Data!G33),IF(OR(Data_Checks!G33&lt;0,Data_Checks!G33&gt;100000),AVERAGE(Data_Checks!G32,Data_Checks!G34),Data_Checks!G33))</f>
        <v>12600</v>
      </c>
      <c r="H33" s="7">
        <f>IF(Data!H33&lt;0,ABS(Data!H33),IF(OR(Data_Checks!H33&lt;0,Data_Checks!H33&gt;100000),AVERAGE(Data_Checks!H32,Data_Checks!H34),Data_Checks!H33))</f>
        <v>23100</v>
      </c>
      <c r="I33" s="12">
        <f>Data!I33</f>
        <v>6</v>
      </c>
      <c r="J33" s="8"/>
      <c r="K33" s="18">
        <f t="shared" si="8"/>
        <v>0</v>
      </c>
      <c r="L33" s="15">
        <f t="shared" si="6"/>
        <v>0</v>
      </c>
      <c r="M33" s="15">
        <f t="shared" si="1"/>
        <v>0</v>
      </c>
      <c r="N33" s="15">
        <f t="shared" si="2"/>
        <v>0</v>
      </c>
      <c r="O33" s="15">
        <f t="shared" si="3"/>
        <v>0</v>
      </c>
      <c r="P33" s="15">
        <f t="shared" si="4"/>
        <v>0</v>
      </c>
      <c r="Q33" s="15">
        <f t="shared" si="5"/>
        <v>0</v>
      </c>
      <c r="R33" s="11">
        <f t="shared" si="7"/>
        <v>0</v>
      </c>
    </row>
    <row r="34" spans="2:18" x14ac:dyDescent="0.3">
      <c r="B34" s="6">
        <f>Data_Checks!B34</f>
        <v>31</v>
      </c>
      <c r="C34" s="7">
        <f>IF(Data!C34&lt;0,ABS(Data!C34),IF(OR(Data_Checks!C34&lt;0,Data_Checks!C34&gt;100000),AVERAGE(Data_Checks!C33,Data_Checks!C35),Data_Checks!C34))</f>
        <v>13000</v>
      </c>
      <c r="D34" s="7">
        <f>IF(Data!D34&lt;0,ABS(Data!D34),IF(OR(Data_Checks!D34&lt;0,Data_Checks!D34&gt;100000),AVERAGE(Data_Checks!D33,Data_Checks!D35),Data_Checks!D34))</f>
        <v>11000</v>
      </c>
      <c r="E34" s="7">
        <f>IF(Data!E34&lt;0,ABS(Data!E34),IF(OR(Data_Checks!E34&lt;0,Data_Checks!E34&gt;100000),AVERAGE(Data_Checks!E33,Data_Checks!E35),Data_Checks!E34))</f>
        <v>15500</v>
      </c>
      <c r="F34" s="7">
        <f>IF(Data!F34&lt;0,ABS(Data!F34),IF(OR(Data_Checks!F34&lt;0,Data_Checks!F34&gt;100000),AVERAGE(Data_Checks!F33,Data_Checks!F35),Data_Checks!F34))</f>
        <v>21000</v>
      </c>
      <c r="G34" s="7">
        <f>IF(Data!G34&lt;0,ABS(Data!G34),IF(OR(Data_Checks!G34&lt;0,Data_Checks!G34&gt;100000),AVERAGE(Data_Checks!G33,Data_Checks!G35),Data_Checks!G34))</f>
        <v>15399.999999999998</v>
      </c>
      <c r="H34" s="7">
        <f>IF(Data!H34&lt;0,ABS(Data!H34),IF(OR(Data_Checks!H34&lt;0,Data_Checks!H34&gt;100000),AVERAGE(Data_Checks!H33,Data_Checks!H35),Data_Checks!H34))</f>
        <v>17700</v>
      </c>
      <c r="I34" s="12">
        <f>Data!I34</f>
        <v>7</v>
      </c>
      <c r="J34" s="8"/>
      <c r="K34" s="18">
        <f t="shared" si="8"/>
        <v>0</v>
      </c>
      <c r="L34" s="15">
        <f t="shared" si="6"/>
        <v>0</v>
      </c>
      <c r="M34" s="15">
        <f t="shared" si="1"/>
        <v>0</v>
      </c>
      <c r="N34" s="15">
        <f t="shared" si="2"/>
        <v>0</v>
      </c>
      <c r="O34" s="15">
        <f t="shared" si="3"/>
        <v>0</v>
      </c>
      <c r="P34" s="15">
        <f t="shared" si="4"/>
        <v>0</v>
      </c>
      <c r="Q34" s="15">
        <f t="shared" si="5"/>
        <v>0</v>
      </c>
      <c r="R34" s="11">
        <f t="shared" si="7"/>
        <v>0</v>
      </c>
    </row>
    <row r="35" spans="2:18" x14ac:dyDescent="0.3">
      <c r="B35" s="6">
        <f>Data_Checks!B35</f>
        <v>32</v>
      </c>
      <c r="C35" s="7">
        <f>IF(Data!C35&lt;0,ABS(Data!C35),IF(OR(Data_Checks!C35&lt;0,Data_Checks!C35&gt;100000),AVERAGE(Data_Checks!C34,Data_Checks!C36),Data_Checks!C35))</f>
        <v>12500</v>
      </c>
      <c r="D35" s="7">
        <f>IF(Data!D35&lt;0,ABS(Data!D35),IF(OR(Data_Checks!D35&lt;0,Data_Checks!D35&gt;100000),AVERAGE(Data_Checks!D34,Data_Checks!D36),Data_Checks!D35))</f>
        <v>12000</v>
      </c>
      <c r="E35" s="7">
        <f>IF(Data!E35&lt;0,ABS(Data!E35),IF(OR(Data_Checks!E35&lt;0,Data_Checks!E35&gt;100000),AVERAGE(Data_Checks!E34,Data_Checks!E36),Data_Checks!E35))</f>
        <v>22000</v>
      </c>
      <c r="F35" s="7">
        <f>IF(Data!F35&lt;0,ABS(Data!F35),IF(OR(Data_Checks!F35&lt;0,Data_Checks!F35&gt;100000),AVERAGE(Data_Checks!F34,Data_Checks!F36),Data_Checks!F35))</f>
        <v>18200</v>
      </c>
      <c r="G35" s="7">
        <f>IF(Data!G35&lt;0,ABS(Data!G35),IF(OR(Data_Checks!G35&lt;0,Data_Checks!G35&gt;100000),AVERAGE(Data_Checks!G34,Data_Checks!G36),Data_Checks!G35))</f>
        <v>21000</v>
      </c>
      <c r="H35" s="7">
        <f>IF(Data!H35&lt;0,ABS(Data!H35),IF(OR(Data_Checks!H35&lt;0,Data_Checks!H35&gt;100000),AVERAGE(Data_Checks!H34,Data_Checks!H36),Data_Checks!H35))</f>
        <v>15600</v>
      </c>
      <c r="I35" s="12">
        <f>Data!I35</f>
        <v>3</v>
      </c>
      <c r="J35" s="8"/>
      <c r="K35" s="18">
        <f t="shared" si="8"/>
        <v>0</v>
      </c>
      <c r="L35" s="15">
        <f t="shared" si="6"/>
        <v>0</v>
      </c>
      <c r="M35" s="15">
        <f t="shared" si="1"/>
        <v>0</v>
      </c>
      <c r="N35" s="15">
        <f t="shared" si="2"/>
        <v>0</v>
      </c>
      <c r="O35" s="15">
        <f t="shared" si="3"/>
        <v>0</v>
      </c>
      <c r="P35" s="15">
        <f t="shared" si="4"/>
        <v>0</v>
      </c>
      <c r="Q35" s="15">
        <f t="shared" si="5"/>
        <v>0</v>
      </c>
      <c r="R35" s="11">
        <f t="shared" si="7"/>
        <v>0</v>
      </c>
    </row>
    <row r="36" spans="2:18" x14ac:dyDescent="0.3">
      <c r="B36" s="6">
        <f>Data_Checks!B36</f>
        <v>33</v>
      </c>
      <c r="C36" s="7">
        <f>IF(Data!C36&lt;0,ABS(Data!C36),IF(OR(Data_Checks!C36&lt;0,Data_Checks!C36&gt;100000),AVERAGE(Data_Checks!C35,Data_Checks!C37),Data_Checks!C36))</f>
        <v>15000</v>
      </c>
      <c r="D36" s="7">
        <f>IF(Data!D36&lt;0,ABS(Data!D36),IF(OR(Data_Checks!D36&lt;0,Data_Checks!D36&gt;100000),AVERAGE(Data_Checks!D35,Data_Checks!D37),Data_Checks!D36))</f>
        <v>11500</v>
      </c>
      <c r="E36" s="7">
        <f>IF(Data!E36&lt;0,ABS(Data!E36),IF(OR(Data_Checks!E36&lt;0,Data_Checks!E36&gt;100000),AVERAGE(Data_Checks!E35,Data_Checks!E37),Data_Checks!E36))</f>
        <v>17500</v>
      </c>
      <c r="F36" s="7">
        <f>IF(Data!F36&lt;0,ABS(Data!F36),IF(OR(Data_Checks!F36&lt;0,Data_Checks!F36&gt;100000),AVERAGE(Data_Checks!F35,Data_Checks!F37),Data_Checks!F36))</f>
        <v>18200</v>
      </c>
      <c r="G36" s="7">
        <f>IF(Data!G36&lt;0,ABS(Data!G36),IF(OR(Data_Checks!G36&lt;0,Data_Checks!G36&gt;100000),AVERAGE(Data_Checks!G35,Data_Checks!G37),Data_Checks!G36))</f>
        <v>17500</v>
      </c>
      <c r="H36" s="7">
        <f>IF(Data!H36&lt;0,ABS(Data!H36),IF(OR(Data_Checks!H36&lt;0,Data_Checks!H36&gt;100000),AVERAGE(Data_Checks!H35,Data_Checks!H37),Data_Checks!H36))</f>
        <v>20400</v>
      </c>
      <c r="I36" s="12">
        <f>Data!I36</f>
        <v>3</v>
      </c>
      <c r="J36" s="8"/>
      <c r="K36" s="18">
        <f t="shared" si="8"/>
        <v>0</v>
      </c>
      <c r="L36" s="15">
        <f t="shared" si="6"/>
        <v>0</v>
      </c>
      <c r="M36" s="15">
        <f t="shared" si="1"/>
        <v>0</v>
      </c>
      <c r="N36" s="15">
        <f t="shared" si="2"/>
        <v>0</v>
      </c>
      <c r="O36" s="15">
        <f t="shared" si="3"/>
        <v>0</v>
      </c>
      <c r="P36" s="15">
        <f t="shared" si="4"/>
        <v>0</v>
      </c>
      <c r="Q36" s="15">
        <f t="shared" si="5"/>
        <v>0</v>
      </c>
      <c r="R36" s="11">
        <f t="shared" si="7"/>
        <v>0</v>
      </c>
    </row>
    <row r="37" spans="2:18" x14ac:dyDescent="0.3">
      <c r="B37" s="6">
        <f>Data_Checks!B37</f>
        <v>34</v>
      </c>
      <c r="C37" s="7">
        <f>IF(Data!C37&lt;0,ABS(Data!C37),IF(OR(Data_Checks!C37&lt;0,Data_Checks!C37&gt;100000),AVERAGE(Data_Checks!C36,Data_Checks!C38),Data_Checks!C37))</f>
        <v>12000</v>
      </c>
      <c r="D37" s="7">
        <f>IF(Data!D37&lt;0,ABS(Data!D37),IF(OR(Data_Checks!D37&lt;0,Data_Checks!D37&gt;100000),AVERAGE(Data_Checks!D36,Data_Checks!D38),Data_Checks!D37))</f>
        <v>9500</v>
      </c>
      <c r="E37" s="7">
        <f>IF(Data!E37&lt;0,ABS(Data!E37),IF(OR(Data_Checks!E37&lt;0,Data_Checks!E37&gt;100000),AVERAGE(Data_Checks!E36,Data_Checks!E38),Data_Checks!E37))</f>
        <v>18500</v>
      </c>
      <c r="F37" s="7">
        <f>IF(Data!F37&lt;0,ABS(Data!F37),IF(OR(Data_Checks!F37&lt;0,Data_Checks!F37&gt;100000),AVERAGE(Data_Checks!F36,Data_Checks!F38),Data_Checks!F37))</f>
        <v>22400</v>
      </c>
      <c r="G37" s="7">
        <f>IF(Data!G37&lt;0,ABS(Data!G37),IF(OR(Data_Checks!G37&lt;0,Data_Checks!G37&gt;100000),AVERAGE(Data_Checks!G36,Data_Checks!G38),Data_Checks!G37))</f>
        <v>15399.999999999998</v>
      </c>
      <c r="H37" s="7">
        <f>IF(Data!H37&lt;0,ABS(Data!H37),IF(OR(Data_Checks!H37&lt;0,Data_Checks!H37&gt;100000),AVERAGE(Data_Checks!H36,Data_Checks!H38),Data_Checks!H37))</f>
        <v>22200</v>
      </c>
      <c r="I37" s="12">
        <f>Data!I37</f>
        <v>5</v>
      </c>
      <c r="J37" s="8"/>
      <c r="K37" s="18">
        <f t="shared" si="8"/>
        <v>0</v>
      </c>
      <c r="L37" s="15">
        <f t="shared" si="6"/>
        <v>0</v>
      </c>
      <c r="M37" s="15">
        <f t="shared" si="1"/>
        <v>0</v>
      </c>
      <c r="N37" s="15">
        <f t="shared" si="2"/>
        <v>0</v>
      </c>
      <c r="O37" s="15">
        <f t="shared" si="3"/>
        <v>0</v>
      </c>
      <c r="P37" s="15">
        <f t="shared" si="4"/>
        <v>0</v>
      </c>
      <c r="Q37" s="15">
        <f t="shared" si="5"/>
        <v>0</v>
      </c>
      <c r="R37" s="11">
        <f t="shared" si="7"/>
        <v>0</v>
      </c>
    </row>
    <row r="38" spans="2:18" x14ac:dyDescent="0.3">
      <c r="B38" s="6">
        <f>Data_Checks!B38</f>
        <v>35</v>
      </c>
      <c r="C38" s="7">
        <f>IF(Data!C38&lt;0,ABS(Data!C38),IF(OR(Data_Checks!C38&lt;0,Data_Checks!C38&gt;100000),AVERAGE(Data_Checks!C37,Data_Checks!C39),Data_Checks!C38))</f>
        <v>18500</v>
      </c>
      <c r="D38" s="7">
        <f>IF(Data!D38&lt;0,ABS(Data!D38),IF(OR(Data_Checks!D38&lt;0,Data_Checks!D38&gt;100000),AVERAGE(Data_Checks!D37,Data_Checks!D39),Data_Checks!D38))</f>
        <v>8500</v>
      </c>
      <c r="E38" s="7">
        <f>IF(Data!E38&lt;0,ABS(Data!E38),IF(OR(Data_Checks!E38&lt;0,Data_Checks!E38&gt;100000),AVERAGE(Data_Checks!E37,Data_Checks!E39),Data_Checks!E38))</f>
        <v>16500</v>
      </c>
      <c r="F38" s="7">
        <f>IF(Data!F38&lt;0,ABS(Data!F38),IF(OR(Data_Checks!F38&lt;0,Data_Checks!F38&gt;100000),AVERAGE(Data_Checks!F37,Data_Checks!F39),Data_Checks!F38))</f>
        <v>18200</v>
      </c>
      <c r="G38" s="7">
        <f>IF(Data!G38&lt;0,ABS(Data!G38),IF(OR(Data_Checks!G38&lt;0,Data_Checks!G38&gt;100000),AVERAGE(Data_Checks!G37,Data_Checks!G39),Data_Checks!G38))</f>
        <v>16099.999999999998</v>
      </c>
      <c r="H38" s="7">
        <f>IF(Data!H38&lt;0,ABS(Data!H38),IF(OR(Data_Checks!H38&lt;0,Data_Checks!H38&gt;100000),AVERAGE(Data_Checks!H37,Data_Checks!H39),Data_Checks!H38))</f>
        <v>23100</v>
      </c>
      <c r="I38" s="12">
        <f>Data!I38</f>
        <v>0</v>
      </c>
      <c r="J38" s="8"/>
      <c r="K38" s="18">
        <f t="shared" si="8"/>
        <v>0</v>
      </c>
      <c r="L38" s="15">
        <f t="shared" si="6"/>
        <v>0</v>
      </c>
      <c r="M38" s="15">
        <f t="shared" si="1"/>
        <v>0</v>
      </c>
      <c r="N38" s="15">
        <f t="shared" si="2"/>
        <v>0</v>
      </c>
      <c r="O38" s="15">
        <f t="shared" si="3"/>
        <v>0</v>
      </c>
      <c r="P38" s="15">
        <f t="shared" si="4"/>
        <v>0</v>
      </c>
      <c r="Q38" s="15">
        <f t="shared" si="5"/>
        <v>0</v>
      </c>
      <c r="R38" s="11">
        <f t="shared" si="7"/>
        <v>0</v>
      </c>
    </row>
    <row r="39" spans="2:18" x14ac:dyDescent="0.3">
      <c r="B39" s="6">
        <f>Data_Checks!B39</f>
        <v>36</v>
      </c>
      <c r="C39" s="7">
        <f>IF(Data!C39&lt;0,ABS(Data!C39),IF(OR(Data_Checks!C39&lt;0,Data_Checks!C39&gt;100000),AVERAGE(Data_Checks!C38,Data_Checks!C40),Data_Checks!C39))</f>
        <v>11000</v>
      </c>
      <c r="D39" s="7">
        <f>IF(Data!D39&lt;0,ABS(Data!D39),IF(OR(Data_Checks!D39&lt;0,Data_Checks!D39&gt;100000),AVERAGE(Data_Checks!D38,Data_Checks!D40),Data_Checks!D39))</f>
        <v>13500</v>
      </c>
      <c r="E39" s="7">
        <f>IF(Data!E39&lt;0,ABS(Data!E39),IF(OR(Data_Checks!E39&lt;0,Data_Checks!E39&gt;100000),AVERAGE(Data_Checks!E38,Data_Checks!E40),Data_Checks!E39))</f>
        <v>23500</v>
      </c>
      <c r="F39" s="7">
        <f>IF(Data!F39&lt;0,ABS(Data!F39),IF(OR(Data_Checks!F39&lt;0,Data_Checks!F39&gt;100000),AVERAGE(Data_Checks!F38,Data_Checks!F40),Data_Checks!F39))</f>
        <v>18900</v>
      </c>
      <c r="G39" s="7">
        <f>IF(Data!G39&lt;0,ABS(Data!G39),IF(OR(Data_Checks!G39&lt;0,Data_Checks!G39&gt;100000),AVERAGE(Data_Checks!G38,Data_Checks!G40),Data_Checks!G39))</f>
        <v>17500</v>
      </c>
      <c r="H39" s="7">
        <f>IF(Data!H39&lt;0,ABS(Data!H39),IF(OR(Data_Checks!H39&lt;0,Data_Checks!H39&gt;100000),AVERAGE(Data_Checks!H38,Data_Checks!H40),Data_Checks!H39))</f>
        <v>21000</v>
      </c>
      <c r="I39" s="12">
        <f>Data!I39</f>
        <v>1</v>
      </c>
      <c r="J39" s="8"/>
      <c r="K39" s="18">
        <f t="shared" si="8"/>
        <v>0</v>
      </c>
      <c r="L39" s="15">
        <f t="shared" si="6"/>
        <v>0</v>
      </c>
      <c r="M39" s="15">
        <f t="shared" si="1"/>
        <v>0</v>
      </c>
      <c r="N39" s="15">
        <f t="shared" si="2"/>
        <v>0</v>
      </c>
      <c r="O39" s="15">
        <f t="shared" si="3"/>
        <v>0</v>
      </c>
      <c r="P39" s="15">
        <f t="shared" si="4"/>
        <v>0</v>
      </c>
      <c r="Q39" s="15">
        <f t="shared" si="5"/>
        <v>0</v>
      </c>
      <c r="R39" s="11">
        <f t="shared" si="7"/>
        <v>0</v>
      </c>
    </row>
    <row r="40" spans="2:18" x14ac:dyDescent="0.3">
      <c r="B40" s="6">
        <f>Data_Checks!B40</f>
        <v>37</v>
      </c>
      <c r="C40" s="7">
        <f>IF(Data!C40&lt;0,ABS(Data!C40),IF(OR(Data_Checks!C40&lt;0,Data_Checks!C40&gt;100000),AVERAGE(Data_Checks!C39,Data_Checks!C41),Data_Checks!C40))</f>
        <v>15500</v>
      </c>
      <c r="D40" s="7">
        <f>IF(Data!D40&lt;0,ABS(Data!D40),IF(OR(Data_Checks!D40&lt;0,Data_Checks!D40&gt;100000),AVERAGE(Data_Checks!D39,Data_Checks!D41),Data_Checks!D40))</f>
        <v>10500</v>
      </c>
      <c r="E40" s="7">
        <f>IF(Data!E40&lt;0,ABS(Data!E40),IF(OR(Data_Checks!E40&lt;0,Data_Checks!E40&gt;100000),AVERAGE(Data_Checks!E39,Data_Checks!E41),Data_Checks!E40))</f>
        <v>17500</v>
      </c>
      <c r="F40" s="7">
        <f>IF(Data!F40&lt;0,ABS(Data!F40),IF(OR(Data_Checks!F40&lt;0,Data_Checks!F40&gt;100000),AVERAGE(Data_Checks!F39,Data_Checks!F41),Data_Checks!F40))</f>
        <v>20300</v>
      </c>
      <c r="G40" s="7">
        <f>IF(Data!G40&lt;0,ABS(Data!G40),IF(OR(Data_Checks!G40&lt;0,Data_Checks!G40&gt;100000),AVERAGE(Data_Checks!G39,Data_Checks!G41),Data_Checks!G40))</f>
        <v>21000</v>
      </c>
      <c r="H40" s="7">
        <f>IF(Data!H40&lt;0,ABS(Data!H40),IF(OR(Data_Checks!H40&lt;0,Data_Checks!H40&gt;100000),AVERAGE(Data_Checks!H39,Data_Checks!H41),Data_Checks!H40))</f>
        <v>17100</v>
      </c>
      <c r="I40" s="12">
        <f>Data!I40</f>
        <v>5</v>
      </c>
      <c r="J40" s="8"/>
      <c r="K40" s="18">
        <f t="shared" si="8"/>
        <v>0</v>
      </c>
      <c r="L40" s="15">
        <f t="shared" si="6"/>
        <v>0</v>
      </c>
      <c r="M40" s="15">
        <f t="shared" si="1"/>
        <v>0</v>
      </c>
      <c r="N40" s="15">
        <f t="shared" si="2"/>
        <v>0</v>
      </c>
      <c r="O40" s="15">
        <f t="shared" si="3"/>
        <v>0</v>
      </c>
      <c r="P40" s="15">
        <f t="shared" si="4"/>
        <v>0</v>
      </c>
      <c r="Q40" s="15">
        <f t="shared" si="5"/>
        <v>0</v>
      </c>
      <c r="R40" s="11">
        <f t="shared" si="7"/>
        <v>0</v>
      </c>
    </row>
    <row r="41" spans="2:18" x14ac:dyDescent="0.3">
      <c r="B41" s="6">
        <f>Data_Checks!B41</f>
        <v>38</v>
      </c>
      <c r="C41" s="7">
        <f>IF(Data!C41&lt;0,ABS(Data!C41),IF(OR(Data_Checks!C41&lt;0,Data_Checks!C41&gt;100000),AVERAGE(Data_Checks!C40,Data_Checks!C42),Data_Checks!C41))</f>
        <v>17500</v>
      </c>
      <c r="D41" s="7">
        <f>IF(Data!D41&lt;0,ABS(Data!D41),IF(OR(Data_Checks!D41&lt;0,Data_Checks!D41&gt;100000),AVERAGE(Data_Checks!D40,Data_Checks!D42),Data_Checks!D41))</f>
        <v>10000</v>
      </c>
      <c r="E41" s="7">
        <f>IF(Data!E41&lt;0,ABS(Data!E41),IF(OR(Data_Checks!E41&lt;0,Data_Checks!E41&gt;100000),AVERAGE(Data_Checks!E40,Data_Checks!E42),Data_Checks!E41))</f>
        <v>24000</v>
      </c>
      <c r="F41" s="7">
        <f>IF(Data!F41&lt;0,ABS(Data!F41),IF(OR(Data_Checks!F41&lt;0,Data_Checks!F41&gt;100000),AVERAGE(Data_Checks!F40,Data_Checks!F42),Data_Checks!F41))</f>
        <v>19600</v>
      </c>
      <c r="G41" s="7">
        <f>IF(Data!G41&lt;0,ABS(Data!G41),IF(OR(Data_Checks!G41&lt;0,Data_Checks!G41&gt;100000),AVERAGE(Data_Checks!G40,Data_Checks!G42),Data_Checks!G41))</f>
        <v>16800</v>
      </c>
      <c r="H41" s="7">
        <f>IF(Data!H41&lt;0,ABS(Data!H41),IF(OR(Data_Checks!H41&lt;0,Data_Checks!H41&gt;100000),AVERAGE(Data_Checks!H40,Data_Checks!H42),Data_Checks!H41))</f>
        <v>17700</v>
      </c>
      <c r="I41" s="12">
        <f>Data!I41</f>
        <v>1</v>
      </c>
      <c r="J41" s="8"/>
      <c r="K41" s="18">
        <f t="shared" si="8"/>
        <v>0</v>
      </c>
      <c r="L41" s="15">
        <f t="shared" si="6"/>
        <v>0</v>
      </c>
      <c r="M41" s="15">
        <f t="shared" si="1"/>
        <v>0</v>
      </c>
      <c r="N41" s="15">
        <f t="shared" si="2"/>
        <v>0</v>
      </c>
      <c r="O41" s="15">
        <f t="shared" si="3"/>
        <v>0</v>
      </c>
      <c r="P41" s="15">
        <f t="shared" si="4"/>
        <v>0</v>
      </c>
      <c r="Q41" s="15">
        <f t="shared" si="5"/>
        <v>0</v>
      </c>
      <c r="R41" s="11">
        <f t="shared" si="7"/>
        <v>0</v>
      </c>
    </row>
    <row r="42" spans="2:18" x14ac:dyDescent="0.3">
      <c r="B42" s="6">
        <f>Data_Checks!B42</f>
        <v>39</v>
      </c>
      <c r="C42" s="7">
        <f>IF(Data!C42&lt;0,ABS(Data!C42),IF(OR(Data_Checks!C42&lt;0,Data_Checks!C42&gt;100000),AVERAGE(Data_Checks!C41,Data_Checks!C43),Data_Checks!C42))</f>
        <v>15500</v>
      </c>
      <c r="D42" s="7">
        <f>IF(Data!D42&lt;0,ABS(Data!D42),IF(OR(Data_Checks!D42&lt;0,Data_Checks!D42&gt;100000),AVERAGE(Data_Checks!D41,Data_Checks!D43),Data_Checks!D42))</f>
        <v>10000</v>
      </c>
      <c r="E42" s="7">
        <f>IF(Data!E42&lt;0,ABS(Data!E42),IF(OR(Data_Checks!E42&lt;0,Data_Checks!E42&gt;100000),AVERAGE(Data_Checks!E41,Data_Checks!E43),Data_Checks!E42))</f>
        <v>17000</v>
      </c>
      <c r="F42" s="7">
        <f>IF(Data!F42&lt;0,ABS(Data!F42),IF(OR(Data_Checks!F42&lt;0,Data_Checks!F42&gt;100000),AVERAGE(Data_Checks!F41,Data_Checks!F43),Data_Checks!F42))</f>
        <v>23800</v>
      </c>
      <c r="G42" s="7">
        <f>IF(Data!G42&lt;0,ABS(Data!G42),IF(OR(Data_Checks!G42&lt;0,Data_Checks!G42&gt;100000),AVERAGE(Data_Checks!G41,Data_Checks!G43),Data_Checks!G42))</f>
        <v>14000</v>
      </c>
      <c r="H42" s="7">
        <f>IF(Data!H42&lt;0,ABS(Data!H42),IF(OR(Data_Checks!H42&lt;0,Data_Checks!H42&gt;100000),AVERAGE(Data_Checks!H41,Data_Checks!H43),Data_Checks!H42))</f>
        <v>12300</v>
      </c>
      <c r="I42" s="12">
        <f>Data!I42</f>
        <v>5</v>
      </c>
      <c r="J42" s="8"/>
      <c r="K42" s="18">
        <f t="shared" si="8"/>
        <v>0</v>
      </c>
      <c r="L42" s="15">
        <f t="shared" si="6"/>
        <v>0</v>
      </c>
      <c r="M42" s="15">
        <f t="shared" si="1"/>
        <v>0</v>
      </c>
      <c r="N42" s="15">
        <f t="shared" si="2"/>
        <v>0</v>
      </c>
      <c r="O42" s="15">
        <f t="shared" si="3"/>
        <v>0</v>
      </c>
      <c r="P42" s="15">
        <f t="shared" si="4"/>
        <v>0</v>
      </c>
      <c r="Q42" s="15">
        <f t="shared" si="5"/>
        <v>0</v>
      </c>
      <c r="R42" s="11">
        <f t="shared" si="7"/>
        <v>0</v>
      </c>
    </row>
    <row r="43" spans="2:18" x14ac:dyDescent="0.3">
      <c r="B43" s="6">
        <f>Data_Checks!B43</f>
        <v>40</v>
      </c>
      <c r="C43" s="7">
        <f>IF(Data!C43&lt;0,ABS(Data!C43),IF(OR(Data_Checks!C43&lt;0,Data_Checks!C43&gt;100000),AVERAGE(Data_Checks!C42,Data_Checks!C44),Data_Checks!C43))</f>
        <v>17000</v>
      </c>
      <c r="D43" s="7">
        <f>IF(Data!D43&lt;0,ABS(Data!D43),IF(OR(Data_Checks!D43&lt;0,Data_Checks!D43&gt;100000),AVERAGE(Data_Checks!D42,Data_Checks!D44),Data_Checks!D43))</f>
        <v>10500</v>
      </c>
      <c r="E43" s="7">
        <f>IF(Data!E43&lt;0,ABS(Data!E43),IF(OR(Data_Checks!E43&lt;0,Data_Checks!E43&gt;100000),AVERAGE(Data_Checks!E42,Data_Checks!E44),Data_Checks!E43))</f>
        <v>18000</v>
      </c>
      <c r="F43" s="7">
        <f>IF(Data!F43&lt;0,ABS(Data!F43),IF(OR(Data_Checks!F43&lt;0,Data_Checks!F43&gt;100000),AVERAGE(Data_Checks!F42,Data_Checks!F44),Data_Checks!F43))</f>
        <v>20300</v>
      </c>
      <c r="G43" s="7">
        <f>IF(Data!G43&lt;0,ABS(Data!G43),IF(OR(Data_Checks!G43&lt;0,Data_Checks!G43&gt;100000),AVERAGE(Data_Checks!G42,Data_Checks!G44),Data_Checks!G43))</f>
        <v>20300</v>
      </c>
      <c r="H43" s="7">
        <f>IF(Data!H43&lt;0,ABS(Data!H43),IF(OR(Data_Checks!H43&lt;0,Data_Checks!H43&gt;100000),AVERAGE(Data_Checks!H42,Data_Checks!H44),Data_Checks!H43))</f>
        <v>15900</v>
      </c>
      <c r="I43" s="12">
        <f>Data!I43</f>
        <v>6</v>
      </c>
      <c r="J43" s="8"/>
      <c r="K43" s="18">
        <f t="shared" si="8"/>
        <v>0</v>
      </c>
      <c r="L43" s="15">
        <f t="shared" si="6"/>
        <v>0</v>
      </c>
      <c r="M43" s="15">
        <f t="shared" si="1"/>
        <v>0</v>
      </c>
      <c r="N43" s="15">
        <f t="shared" si="2"/>
        <v>0</v>
      </c>
      <c r="O43" s="15">
        <f t="shared" si="3"/>
        <v>0</v>
      </c>
      <c r="P43" s="15">
        <f t="shared" si="4"/>
        <v>0</v>
      </c>
      <c r="Q43" s="15">
        <f t="shared" si="5"/>
        <v>0</v>
      </c>
      <c r="R43" s="11">
        <f t="shared" si="7"/>
        <v>0</v>
      </c>
    </row>
    <row r="44" spans="2:18" x14ac:dyDescent="0.3">
      <c r="B44" s="6">
        <f>Data_Checks!B44</f>
        <v>41</v>
      </c>
      <c r="C44" s="7">
        <f>IF(Data!C44&lt;0,ABS(Data!C44),IF(OR(Data_Checks!C44&lt;0,Data_Checks!C44&gt;100000),AVERAGE(Data_Checks!C43,Data_Checks!C45),Data_Checks!C44))</f>
        <v>16500</v>
      </c>
      <c r="D44" s="7">
        <f>IF(Data!D44&lt;0,ABS(Data!D44),IF(OR(Data_Checks!D44&lt;0,Data_Checks!D44&gt;100000),AVERAGE(Data_Checks!D43,Data_Checks!D45),Data_Checks!D44))</f>
        <v>13500</v>
      </c>
      <c r="E44" s="7">
        <f>IF(Data!E44&lt;0,ABS(Data!E44),IF(OR(Data_Checks!E44&lt;0,Data_Checks!E44&gt;100000),AVERAGE(Data_Checks!E43,Data_Checks!E45),Data_Checks!E44))</f>
        <v>18000</v>
      </c>
      <c r="F44" s="7">
        <f>IF(Data!F44&lt;0,ABS(Data!F44),IF(OR(Data_Checks!F44&lt;0,Data_Checks!F44&gt;100000),AVERAGE(Data_Checks!F43,Data_Checks!F45),Data_Checks!F44))</f>
        <v>22400</v>
      </c>
      <c r="G44" s="7">
        <f>IF(Data!G44&lt;0,ABS(Data!G44),IF(OR(Data_Checks!G44&lt;0,Data_Checks!G44&gt;100000),AVERAGE(Data_Checks!G43,Data_Checks!G45),Data_Checks!G44))</f>
        <v>16099.999999999998</v>
      </c>
      <c r="H44" s="7">
        <f>IF(Data!H44&lt;0,ABS(Data!H44),IF(OR(Data_Checks!H44&lt;0,Data_Checks!H44&gt;100000),AVERAGE(Data_Checks!H43,Data_Checks!H45),Data_Checks!H44))</f>
        <v>20400</v>
      </c>
      <c r="I44" s="12">
        <f>Data!I44</f>
        <v>2</v>
      </c>
      <c r="J44" s="8"/>
      <c r="K44" s="18">
        <f t="shared" si="8"/>
        <v>0</v>
      </c>
      <c r="L44" s="15">
        <f t="shared" si="6"/>
        <v>0</v>
      </c>
      <c r="M44" s="15">
        <f t="shared" si="1"/>
        <v>0</v>
      </c>
      <c r="N44" s="15">
        <f t="shared" si="2"/>
        <v>0</v>
      </c>
      <c r="O44" s="15">
        <f t="shared" si="3"/>
        <v>0</v>
      </c>
      <c r="P44" s="15">
        <f t="shared" si="4"/>
        <v>0</v>
      </c>
      <c r="Q44" s="15">
        <f t="shared" si="5"/>
        <v>0</v>
      </c>
      <c r="R44" s="11">
        <f t="shared" si="7"/>
        <v>0</v>
      </c>
    </row>
    <row r="45" spans="2:18" x14ac:dyDescent="0.3">
      <c r="B45" s="6">
        <f>Data_Checks!B45</f>
        <v>42</v>
      </c>
      <c r="C45" s="7">
        <f>IF(Data!C45&lt;0,ABS(Data!C45),IF(OR(Data_Checks!C45&lt;0,Data_Checks!C45&gt;100000),AVERAGE(Data_Checks!C44,Data_Checks!C46),Data_Checks!C45))</f>
        <v>17000</v>
      </c>
      <c r="D45" s="7">
        <f>IF(Data!D45&lt;0,ABS(Data!D45),IF(OR(Data_Checks!D45&lt;0,Data_Checks!D45&gt;100000),AVERAGE(Data_Checks!D44,Data_Checks!D46),Data_Checks!D45))</f>
        <v>10500</v>
      </c>
      <c r="E45" s="7">
        <f>IF(Data!E45&lt;0,ABS(Data!E45),IF(OR(Data_Checks!E45&lt;0,Data_Checks!E45&gt;100000),AVERAGE(Data_Checks!E44,Data_Checks!E46),Data_Checks!E45))</f>
        <v>24000</v>
      </c>
      <c r="F45" s="7">
        <f>IF(Data!F45&lt;0,ABS(Data!F45),IF(OR(Data_Checks!F45&lt;0,Data_Checks!F45&gt;100000),AVERAGE(Data_Checks!F44,Data_Checks!F46),Data_Checks!F45))</f>
        <v>17500</v>
      </c>
      <c r="G45" s="7">
        <f>IF(Data!G45&lt;0,ABS(Data!G45),IF(OR(Data_Checks!G45&lt;0,Data_Checks!G45&gt;100000),AVERAGE(Data_Checks!G44,Data_Checks!G46),Data_Checks!G45))</f>
        <v>16099.999999999998</v>
      </c>
      <c r="H45" s="7">
        <f>IF(Data!H45&lt;0,ABS(Data!H45),IF(OR(Data_Checks!H45&lt;0,Data_Checks!H45&gt;100000),AVERAGE(Data_Checks!H44,Data_Checks!H46),Data_Checks!H45))</f>
        <v>15900</v>
      </c>
      <c r="I45" s="12">
        <f>Data!I45</f>
        <v>8</v>
      </c>
      <c r="J45" s="8"/>
      <c r="K45" s="18">
        <f t="shared" si="8"/>
        <v>0</v>
      </c>
      <c r="L45" s="15">
        <f t="shared" si="6"/>
        <v>0</v>
      </c>
      <c r="M45" s="15">
        <f t="shared" si="1"/>
        <v>0</v>
      </c>
      <c r="N45" s="15">
        <f t="shared" si="2"/>
        <v>0</v>
      </c>
      <c r="O45" s="15">
        <f t="shared" si="3"/>
        <v>0</v>
      </c>
      <c r="P45" s="15">
        <f t="shared" si="4"/>
        <v>0</v>
      </c>
      <c r="Q45" s="15">
        <f t="shared" si="5"/>
        <v>0</v>
      </c>
      <c r="R45" s="11">
        <f t="shared" si="7"/>
        <v>0</v>
      </c>
    </row>
    <row r="46" spans="2:18" x14ac:dyDescent="0.3">
      <c r="B46" s="6">
        <f>Data_Checks!B46</f>
        <v>43</v>
      </c>
      <c r="C46" s="7">
        <f>IF(Data!C46&lt;0,ABS(Data!C46),IF(OR(Data_Checks!C46&lt;0,Data_Checks!C46&gt;100000),AVERAGE(Data_Checks!C45,Data_Checks!C47),Data_Checks!C46))</f>
        <v>18000</v>
      </c>
      <c r="D46" s="7">
        <f>IF(Data!D46&lt;0,ABS(Data!D46),IF(OR(Data_Checks!D46&lt;0,Data_Checks!D46&gt;100000),AVERAGE(Data_Checks!D45,Data_Checks!D47),Data_Checks!D46))</f>
        <v>10000</v>
      </c>
      <c r="E46" s="7">
        <f>IF(Data!E46&lt;0,ABS(Data!E46),IF(OR(Data_Checks!E46&lt;0,Data_Checks!E46&gt;100000),AVERAGE(Data_Checks!E45,Data_Checks!E47),Data_Checks!E46))</f>
        <v>22500</v>
      </c>
      <c r="F46" s="7">
        <f>IF(Data!F46&lt;0,ABS(Data!F46),IF(OR(Data_Checks!F46&lt;0,Data_Checks!F46&gt;100000),AVERAGE(Data_Checks!F45,Data_Checks!F47),Data_Checks!F46))</f>
        <v>18200</v>
      </c>
      <c r="G46" s="7">
        <f>IF(Data!G46&lt;0,ABS(Data!G46),IF(OR(Data_Checks!G46&lt;0,Data_Checks!G46&gt;100000),AVERAGE(Data_Checks!G45,Data_Checks!G47),Data_Checks!G46))</f>
        <v>14000</v>
      </c>
      <c r="H46" s="7">
        <f>IF(Data!H46&lt;0,ABS(Data!H46),IF(OR(Data_Checks!H46&lt;0,Data_Checks!H46&gt;100000),AVERAGE(Data_Checks!H45,Data_Checks!H47),Data_Checks!H46))</f>
        <v>13200</v>
      </c>
      <c r="I46" s="12">
        <f>Data!I46</f>
        <v>5</v>
      </c>
      <c r="J46" s="8"/>
      <c r="K46" s="18">
        <f t="shared" si="8"/>
        <v>0</v>
      </c>
      <c r="L46" s="15">
        <f t="shared" si="6"/>
        <v>0</v>
      </c>
      <c r="M46" s="15">
        <f t="shared" si="1"/>
        <v>0</v>
      </c>
      <c r="N46" s="15">
        <f t="shared" si="2"/>
        <v>0</v>
      </c>
      <c r="O46" s="15">
        <f t="shared" si="3"/>
        <v>0</v>
      </c>
      <c r="P46" s="15">
        <f t="shared" si="4"/>
        <v>0</v>
      </c>
      <c r="Q46" s="15">
        <f t="shared" si="5"/>
        <v>0</v>
      </c>
      <c r="R46" s="11">
        <f t="shared" si="7"/>
        <v>0</v>
      </c>
    </row>
    <row r="47" spans="2:18" x14ac:dyDescent="0.3">
      <c r="B47" s="6">
        <f>Data_Checks!B47</f>
        <v>44</v>
      </c>
      <c r="C47" s="7">
        <f>IF(Data!C47&lt;0,ABS(Data!C47),IF(OR(Data_Checks!C47&lt;0,Data_Checks!C47&gt;100000),AVERAGE(Data_Checks!C46,Data_Checks!C48),Data_Checks!C47))</f>
        <v>11000</v>
      </c>
      <c r="D47" s="7">
        <f>IF(Data!D47&lt;0,ABS(Data!D47),IF(OR(Data_Checks!D47&lt;0,Data_Checks!D47&gt;100000),AVERAGE(Data_Checks!D46,Data_Checks!D48),Data_Checks!D47))</f>
        <v>7500</v>
      </c>
      <c r="E47" s="7">
        <f>IF(Data!E47&lt;0,ABS(Data!E47),IF(OR(Data_Checks!E47&lt;0,Data_Checks!E47&gt;100000),AVERAGE(Data_Checks!E46,Data_Checks!E48),Data_Checks!E47))</f>
        <v>19500</v>
      </c>
      <c r="F47" s="7">
        <f>IF(Data!F47&lt;0,ABS(Data!F47),IF(OR(Data_Checks!F47&lt;0,Data_Checks!F47&gt;100000),AVERAGE(Data_Checks!F46,Data_Checks!F48),Data_Checks!F47))</f>
        <v>22400</v>
      </c>
      <c r="G47" s="7">
        <f>IF(Data!G47&lt;0,ABS(Data!G47),IF(OR(Data_Checks!G47&lt;0,Data_Checks!G47&gt;100000),AVERAGE(Data_Checks!G46,Data_Checks!G48),Data_Checks!G47))</f>
        <v>15399.999999999998</v>
      </c>
      <c r="H47" s="7">
        <f>IF(Data!H47&lt;0,ABS(Data!H47),IF(OR(Data_Checks!H47&lt;0,Data_Checks!H47&gt;100000),AVERAGE(Data_Checks!H46,Data_Checks!H48),Data_Checks!H47))</f>
        <v>17700</v>
      </c>
      <c r="I47" s="12">
        <f>Data!I47</f>
        <v>7</v>
      </c>
      <c r="J47" s="8"/>
      <c r="K47" s="18">
        <f t="shared" si="8"/>
        <v>0</v>
      </c>
      <c r="L47" s="15">
        <f t="shared" si="6"/>
        <v>0</v>
      </c>
      <c r="M47" s="15">
        <f t="shared" si="1"/>
        <v>0</v>
      </c>
      <c r="N47" s="15">
        <f t="shared" si="2"/>
        <v>0</v>
      </c>
      <c r="O47" s="15">
        <f t="shared" si="3"/>
        <v>0</v>
      </c>
      <c r="P47" s="15">
        <f t="shared" si="4"/>
        <v>0</v>
      </c>
      <c r="Q47" s="15">
        <f t="shared" si="5"/>
        <v>0</v>
      </c>
      <c r="R47" s="11">
        <f t="shared" si="7"/>
        <v>0</v>
      </c>
    </row>
    <row r="48" spans="2:18" x14ac:dyDescent="0.3">
      <c r="B48" s="6">
        <f>Data_Checks!B48</f>
        <v>45</v>
      </c>
      <c r="C48" s="7">
        <f>IF(Data!C48&lt;0,ABS(Data!C48),IF(OR(Data_Checks!C48&lt;0,Data_Checks!C48&gt;100000),AVERAGE(Data_Checks!C47,Data_Checks!C49),Data_Checks!C48))</f>
        <v>12500</v>
      </c>
      <c r="D48" s="7">
        <f>IF(Data!D48&lt;0,ABS(Data!D48),IF(OR(Data_Checks!D48&lt;0,Data_Checks!D48&gt;100000),AVERAGE(Data_Checks!D47,Data_Checks!D49),Data_Checks!D48))</f>
        <v>7500</v>
      </c>
      <c r="E48" s="7">
        <f>IF(Data!E48&lt;0,ABS(Data!E48),IF(OR(Data_Checks!E48&lt;0,Data_Checks!E48&gt;100000),AVERAGE(Data_Checks!E47,Data_Checks!E49),Data_Checks!E48))</f>
        <v>16500</v>
      </c>
      <c r="F48" s="7">
        <f>IF(Data!F48&lt;0,ABS(Data!F48),IF(OR(Data_Checks!F48&lt;0,Data_Checks!F48&gt;100000),AVERAGE(Data_Checks!F47,Data_Checks!F49),Data_Checks!F48))</f>
        <v>19600</v>
      </c>
      <c r="G48" s="7">
        <f>IF(Data!G48&lt;0,ABS(Data!G48),IF(OR(Data_Checks!G48&lt;0,Data_Checks!G48&gt;100000),AVERAGE(Data_Checks!G47,Data_Checks!G49),Data_Checks!G48))</f>
        <v>13300</v>
      </c>
      <c r="H48" s="7">
        <f>IF(Data!H48&lt;0,ABS(Data!H48),IF(OR(Data_Checks!H48&lt;0,Data_Checks!H48&gt;100000),AVERAGE(Data_Checks!H47,Data_Checks!H49),Data_Checks!H48))</f>
        <v>22500</v>
      </c>
      <c r="I48" s="12">
        <f>Data!I48</f>
        <v>3</v>
      </c>
      <c r="J48" s="8"/>
      <c r="K48" s="18">
        <f t="shared" si="8"/>
        <v>0</v>
      </c>
      <c r="L48" s="15">
        <f t="shared" si="6"/>
        <v>0</v>
      </c>
      <c r="M48" s="15">
        <f t="shared" si="1"/>
        <v>0</v>
      </c>
      <c r="N48" s="15">
        <f t="shared" si="2"/>
        <v>0</v>
      </c>
      <c r="O48" s="15">
        <f t="shared" si="3"/>
        <v>0</v>
      </c>
      <c r="P48" s="15">
        <f t="shared" si="4"/>
        <v>0</v>
      </c>
      <c r="Q48" s="15">
        <f t="shared" si="5"/>
        <v>0</v>
      </c>
      <c r="R48" s="11">
        <f t="shared" si="7"/>
        <v>0</v>
      </c>
    </row>
    <row r="49" spans="2:18" x14ac:dyDescent="0.3">
      <c r="B49" s="6">
        <f>Data_Checks!B49</f>
        <v>46</v>
      </c>
      <c r="C49" s="7">
        <f>IF(Data!C49&lt;0,ABS(Data!C49),IF(OR(Data_Checks!C49&lt;0,Data_Checks!C49&gt;100000),AVERAGE(Data_Checks!C48,Data_Checks!C50),Data_Checks!C49))</f>
        <v>10500</v>
      </c>
      <c r="D49" s="7">
        <f>IF(Data!D49&lt;0,ABS(Data!D49),IF(OR(Data_Checks!D49&lt;0,Data_Checks!D49&gt;100000),AVERAGE(Data_Checks!D48,Data_Checks!D50),Data_Checks!D49))</f>
        <v>7500</v>
      </c>
      <c r="E49" s="7">
        <f>IF(Data!E49&lt;0,ABS(Data!E49),IF(OR(Data_Checks!E49&lt;0,Data_Checks!E49&gt;100000),AVERAGE(Data_Checks!E48,Data_Checks!E50),Data_Checks!E49))</f>
        <v>16500</v>
      </c>
      <c r="F49" s="7">
        <f>IF(Data!F49&lt;0,ABS(Data!F49),IF(OR(Data_Checks!F49&lt;0,Data_Checks!F49&gt;100000),AVERAGE(Data_Checks!F48,Data_Checks!F50),Data_Checks!F49))</f>
        <v>18900</v>
      </c>
      <c r="G49" s="7">
        <f>IF(Data!G49&lt;0,ABS(Data!G49),IF(OR(Data_Checks!G49&lt;0,Data_Checks!G49&gt;100000),AVERAGE(Data_Checks!G48,Data_Checks!G50),Data_Checks!G49))</f>
        <v>18900</v>
      </c>
      <c r="H49" s="7">
        <f>IF(Data!H49&lt;0,ABS(Data!H49),IF(OR(Data_Checks!H49&lt;0,Data_Checks!H49&gt;100000),AVERAGE(Data_Checks!H48,Data_Checks!H50),Data_Checks!H49))</f>
        <v>19800</v>
      </c>
      <c r="I49" s="12">
        <f>Data!I49</f>
        <v>5</v>
      </c>
      <c r="J49" s="8"/>
      <c r="K49" s="18">
        <f t="shared" si="8"/>
        <v>0</v>
      </c>
      <c r="L49" s="15">
        <f t="shared" si="6"/>
        <v>0</v>
      </c>
      <c r="M49" s="15">
        <f t="shared" si="1"/>
        <v>0</v>
      </c>
      <c r="N49" s="15">
        <f t="shared" si="2"/>
        <v>0</v>
      </c>
      <c r="O49" s="15">
        <f t="shared" si="3"/>
        <v>0</v>
      </c>
      <c r="P49" s="15">
        <f t="shared" si="4"/>
        <v>0</v>
      </c>
      <c r="Q49" s="15">
        <f t="shared" si="5"/>
        <v>0</v>
      </c>
      <c r="R49" s="11">
        <f t="shared" si="7"/>
        <v>0</v>
      </c>
    </row>
    <row r="50" spans="2:18" x14ac:dyDescent="0.3">
      <c r="B50" s="6">
        <f>Data_Checks!B50</f>
        <v>47</v>
      </c>
      <c r="C50" s="7">
        <f>IF(Data!C50&lt;0,ABS(Data!C50),IF(OR(Data_Checks!C50&lt;0,Data_Checks!C50&gt;100000),AVERAGE(Data_Checks!C49,Data_Checks!C51),Data_Checks!C50))</f>
        <v>14500</v>
      </c>
      <c r="D50" s="7">
        <f>IF(Data!D50&lt;0,ABS(Data!D50),IF(OR(Data_Checks!D50&lt;0,Data_Checks!D50&gt;100000),AVERAGE(Data_Checks!D49,Data_Checks!D51),Data_Checks!D50))</f>
        <v>12000</v>
      </c>
      <c r="E50" s="7">
        <f>IF(Data!E50&lt;0,ABS(Data!E50),IF(OR(Data_Checks!E50&lt;0,Data_Checks!E50&gt;100000),AVERAGE(Data_Checks!E49,Data_Checks!E51),Data_Checks!E50))</f>
        <v>18500</v>
      </c>
      <c r="F50" s="7">
        <f>IF(Data!F50&lt;0,ABS(Data!F50),IF(OR(Data_Checks!F50&lt;0,Data_Checks!F50&gt;100000),AVERAGE(Data_Checks!F49,Data_Checks!F51),Data_Checks!F50))</f>
        <v>18200</v>
      </c>
      <c r="G50" s="7">
        <f>IF(Data!G50&lt;0,ABS(Data!G50),IF(OR(Data_Checks!G50&lt;0,Data_Checks!G50&gt;100000),AVERAGE(Data_Checks!G49,Data_Checks!G51),Data_Checks!G50))</f>
        <v>18900</v>
      </c>
      <c r="H50" s="7">
        <f>IF(Data!H50&lt;0,ABS(Data!H50),IF(OR(Data_Checks!H50&lt;0,Data_Checks!H50&gt;100000),AVERAGE(Data_Checks!H49,Data_Checks!H51),Data_Checks!H50))</f>
        <v>13800</v>
      </c>
      <c r="I50" s="12">
        <f>Data!I50</f>
        <v>2</v>
      </c>
      <c r="J50" s="8"/>
      <c r="K50" s="18">
        <f t="shared" si="8"/>
        <v>0</v>
      </c>
      <c r="L50" s="15">
        <f t="shared" si="6"/>
        <v>0</v>
      </c>
      <c r="M50" s="15">
        <f t="shared" si="1"/>
        <v>0</v>
      </c>
      <c r="N50" s="15">
        <f t="shared" si="2"/>
        <v>0</v>
      </c>
      <c r="O50" s="15">
        <f t="shared" si="3"/>
        <v>0</v>
      </c>
      <c r="P50" s="15">
        <f t="shared" si="4"/>
        <v>0</v>
      </c>
      <c r="Q50" s="15">
        <f t="shared" si="5"/>
        <v>0</v>
      </c>
      <c r="R50" s="11">
        <f t="shared" si="7"/>
        <v>0</v>
      </c>
    </row>
    <row r="51" spans="2:18" x14ac:dyDescent="0.3">
      <c r="B51" s="6">
        <f>Data_Checks!B51</f>
        <v>48</v>
      </c>
      <c r="C51" s="7">
        <f>IF(Data!C51&lt;0,ABS(Data!C51),IF(OR(Data_Checks!C51&lt;0,Data_Checks!C51&gt;100000),AVERAGE(Data_Checks!C50,Data_Checks!C52),Data_Checks!C51))</f>
        <v>18500</v>
      </c>
      <c r="D51" s="7">
        <f>IF(Data!D51&lt;0,ABS(Data!D51),IF(OR(Data_Checks!D51&lt;0,Data_Checks!D51&gt;100000),AVERAGE(Data_Checks!D50,Data_Checks!D52),Data_Checks!D51))</f>
        <v>10000</v>
      </c>
      <c r="E51" s="7">
        <f>IF(Data!E51&lt;0,ABS(Data!E51),IF(OR(Data_Checks!E51&lt;0,Data_Checks!E51&gt;100000),AVERAGE(Data_Checks!E50,Data_Checks!E52),Data_Checks!E51))</f>
        <v>20500</v>
      </c>
      <c r="F51" s="7">
        <f>IF(Data!F51&lt;0,ABS(Data!F51),IF(OR(Data_Checks!F51&lt;0,Data_Checks!F51&gt;100000),AVERAGE(Data_Checks!F50,Data_Checks!F52),Data_Checks!F51))</f>
        <v>17500</v>
      </c>
      <c r="G51" s="7">
        <f>IF(Data!G51&lt;0,ABS(Data!G51),IF(OR(Data_Checks!G51&lt;0,Data_Checks!G51&gt;100000),AVERAGE(Data_Checks!G50,Data_Checks!G52),Data_Checks!G51))</f>
        <v>16099.999999999998</v>
      </c>
      <c r="H51" s="7">
        <f>IF(Data!H51&lt;0,ABS(Data!H51),IF(OR(Data_Checks!H51&lt;0,Data_Checks!H51&gt;100000),AVERAGE(Data_Checks!H50,Data_Checks!H52),Data_Checks!H51))</f>
        <v>17100</v>
      </c>
      <c r="I51" s="12">
        <f>Data!I51</f>
        <v>4</v>
      </c>
      <c r="J51" s="8"/>
      <c r="K51" s="18">
        <f t="shared" si="8"/>
        <v>0</v>
      </c>
      <c r="L51" s="15">
        <f t="shared" si="6"/>
        <v>0</v>
      </c>
      <c r="M51" s="15">
        <f t="shared" si="1"/>
        <v>0</v>
      </c>
      <c r="N51" s="15">
        <f t="shared" si="2"/>
        <v>0</v>
      </c>
      <c r="O51" s="15">
        <f t="shared" si="3"/>
        <v>0</v>
      </c>
      <c r="P51" s="15">
        <f t="shared" si="4"/>
        <v>0</v>
      </c>
      <c r="Q51" s="15">
        <f t="shared" si="5"/>
        <v>0</v>
      </c>
      <c r="R51" s="11">
        <f t="shared" si="7"/>
        <v>0</v>
      </c>
    </row>
    <row r="52" spans="2:18" x14ac:dyDescent="0.3">
      <c r="B52" s="6">
        <f>Data_Checks!B52</f>
        <v>49</v>
      </c>
      <c r="C52" s="7">
        <f>IF(Data!C52&lt;0,ABS(Data!C52),IF(OR(Data_Checks!C52&lt;0,Data_Checks!C52&gt;100000),AVERAGE(Data_Checks!C51,Data_Checks!C53),Data_Checks!C52))</f>
        <v>16000</v>
      </c>
      <c r="D52" s="7">
        <f>IF(Data!D52&lt;0,ABS(Data!D52),IF(OR(Data_Checks!D52&lt;0,Data_Checks!D52&gt;100000),AVERAGE(Data_Checks!D51,Data_Checks!D53),Data_Checks!D52))</f>
        <v>12000</v>
      </c>
      <c r="E52" s="7">
        <f>IF(Data!E52&lt;0,ABS(Data!E52),IF(OR(Data_Checks!E52&lt;0,Data_Checks!E52&gt;100000),AVERAGE(Data_Checks!E51,Data_Checks!E53),Data_Checks!E52))</f>
        <v>18500</v>
      </c>
      <c r="F52" s="7">
        <f>IF(Data!F52&lt;0,ABS(Data!F52),IF(OR(Data_Checks!F52&lt;0,Data_Checks!F52&gt;100000),AVERAGE(Data_Checks!F51,Data_Checks!F53),Data_Checks!F52))</f>
        <v>23100</v>
      </c>
      <c r="G52" s="7">
        <f>IF(Data!G52&lt;0,ABS(Data!G52),IF(OR(Data_Checks!G52&lt;0,Data_Checks!G52&gt;100000),AVERAGE(Data_Checks!G51,Data_Checks!G53),Data_Checks!G52))</f>
        <v>16800</v>
      </c>
      <c r="H52" s="7">
        <f>IF(Data!H52&lt;0,ABS(Data!H52),IF(OR(Data_Checks!H52&lt;0,Data_Checks!H52&gt;100000),AVERAGE(Data_Checks!H51,Data_Checks!H53),Data_Checks!H52))</f>
        <v>17700</v>
      </c>
      <c r="I52" s="12">
        <f>Data!I52</f>
        <v>1</v>
      </c>
      <c r="J52" s="8"/>
      <c r="K52" s="18">
        <f t="shared" si="8"/>
        <v>0</v>
      </c>
      <c r="L52" s="15">
        <f t="shared" si="6"/>
        <v>0</v>
      </c>
      <c r="M52" s="15">
        <f t="shared" si="1"/>
        <v>0</v>
      </c>
      <c r="N52" s="15">
        <f t="shared" si="2"/>
        <v>0</v>
      </c>
      <c r="O52" s="15">
        <f t="shared" si="3"/>
        <v>0</v>
      </c>
      <c r="P52" s="15">
        <f t="shared" si="4"/>
        <v>0</v>
      </c>
      <c r="Q52" s="15">
        <f t="shared" si="5"/>
        <v>0</v>
      </c>
      <c r="R52" s="11">
        <f t="shared" si="7"/>
        <v>0</v>
      </c>
    </row>
    <row r="53" spans="2:18" x14ac:dyDescent="0.3">
      <c r="B53" s="6">
        <f>Data_Checks!B53</f>
        <v>50</v>
      </c>
      <c r="C53" s="7">
        <f>IF(Data!C53&lt;0,ABS(Data!C53),IF(OR(Data_Checks!C53&lt;0,Data_Checks!C53&gt;100000),AVERAGE(Data_Checks!C52,Data_Checks!C54),Data_Checks!C53))</f>
        <v>16000</v>
      </c>
      <c r="D53" s="7">
        <f>IF(Data!D53&lt;0,ABS(Data!D53),IF(OR(Data_Checks!D53&lt;0,Data_Checks!D53&gt;100000),AVERAGE(Data_Checks!D52,Data_Checks!D54),Data_Checks!D53))</f>
        <v>11000</v>
      </c>
      <c r="E53" s="7">
        <f>IF(Data!E53&lt;0,ABS(Data!E53),IF(OR(Data_Checks!E53&lt;0,Data_Checks!E53&gt;100000),AVERAGE(Data_Checks!E52,Data_Checks!E54),Data_Checks!E53))</f>
        <v>20500</v>
      </c>
      <c r="F53" s="7">
        <f>IF(Data!F53&lt;0,ABS(Data!F53),IF(OR(Data_Checks!F53&lt;0,Data_Checks!F53&gt;100000),AVERAGE(Data_Checks!F52,Data_Checks!F54),Data_Checks!F53))</f>
        <v>20300</v>
      </c>
      <c r="G53" s="7">
        <f>IF(Data!G53&lt;0,ABS(Data!G53),IF(OR(Data_Checks!G53&lt;0,Data_Checks!G53&gt;100000),AVERAGE(Data_Checks!G52,Data_Checks!G54),Data_Checks!G53))</f>
        <v>15399.999999999998</v>
      </c>
      <c r="H53" s="7">
        <f>IF(Data!H53&lt;0,ABS(Data!H53),IF(OR(Data_Checks!H53&lt;0,Data_Checks!H53&gt;100000),AVERAGE(Data_Checks!H52,Data_Checks!H54),Data_Checks!H53))</f>
        <v>13500</v>
      </c>
      <c r="I53" s="12">
        <f>Data!I53</f>
        <v>2</v>
      </c>
      <c r="J53" s="8"/>
      <c r="K53" s="18">
        <f t="shared" si="8"/>
        <v>0</v>
      </c>
      <c r="L53" s="15">
        <f t="shared" si="6"/>
        <v>0</v>
      </c>
      <c r="M53" s="15">
        <f t="shared" si="1"/>
        <v>0</v>
      </c>
      <c r="N53" s="15">
        <f t="shared" si="2"/>
        <v>0</v>
      </c>
      <c r="O53" s="15">
        <f t="shared" si="3"/>
        <v>0</v>
      </c>
      <c r="P53" s="15">
        <f t="shared" si="4"/>
        <v>0</v>
      </c>
      <c r="Q53" s="15">
        <f t="shared" si="5"/>
        <v>0</v>
      </c>
      <c r="R53" s="11">
        <f t="shared" si="7"/>
        <v>0</v>
      </c>
    </row>
    <row r="54" spans="2:18" x14ac:dyDescent="0.3">
      <c r="B54" s="6">
        <f>Data_Checks!B54</f>
        <v>51</v>
      </c>
      <c r="C54" s="7">
        <f>IF(Data!C54&lt;0,ABS(Data!C54),IF(OR(Data_Checks!C54&lt;0,Data_Checks!C54&gt;100000),AVERAGE(Data_Checks!C53,Data_Checks!C55),Data_Checks!C54))</f>
        <v>11500</v>
      </c>
      <c r="D54" s="7">
        <f>IF(Data!D54&lt;0,ABS(Data!D54),IF(OR(Data_Checks!D54&lt;0,Data_Checks!D54&gt;100000),AVERAGE(Data_Checks!D53,Data_Checks!D55),Data_Checks!D54))</f>
        <v>10500</v>
      </c>
      <c r="E54" s="7">
        <f>IF(Data!E54&lt;0,ABS(Data!E54),IF(OR(Data_Checks!E54&lt;0,Data_Checks!E54&gt;100000),AVERAGE(Data_Checks!E53,Data_Checks!E55),Data_Checks!E54))</f>
        <v>16500</v>
      </c>
      <c r="F54" s="7">
        <f>IF(Data!F54&lt;0,ABS(Data!F54),IF(OR(Data_Checks!F54&lt;0,Data_Checks!F54&gt;100000),AVERAGE(Data_Checks!F53,Data_Checks!F55),Data_Checks!F54))</f>
        <v>17500</v>
      </c>
      <c r="G54" s="7">
        <f>IF(Data!G54&lt;0,ABS(Data!G54),IF(OR(Data_Checks!G54&lt;0,Data_Checks!G54&gt;100000),AVERAGE(Data_Checks!G53,Data_Checks!G55),Data_Checks!G54))</f>
        <v>16800</v>
      </c>
      <c r="H54" s="7">
        <f>IF(Data!H54&lt;0,ABS(Data!H54),IF(OR(Data_Checks!H54&lt;0,Data_Checks!H54&gt;100000),AVERAGE(Data_Checks!H53,Data_Checks!H55),Data_Checks!H54))</f>
        <v>16200</v>
      </c>
      <c r="I54" s="12">
        <f>Data!I54</f>
        <v>7</v>
      </c>
      <c r="J54" s="8"/>
      <c r="K54" s="18">
        <f t="shared" si="8"/>
        <v>0</v>
      </c>
      <c r="L54" s="15">
        <f t="shared" si="6"/>
        <v>0</v>
      </c>
      <c r="M54" s="15">
        <f t="shared" si="1"/>
        <v>0</v>
      </c>
      <c r="N54" s="15">
        <f t="shared" si="2"/>
        <v>0</v>
      </c>
      <c r="O54" s="15">
        <f t="shared" si="3"/>
        <v>0</v>
      </c>
      <c r="P54" s="15">
        <f t="shared" si="4"/>
        <v>0</v>
      </c>
      <c r="Q54" s="15">
        <f t="shared" si="5"/>
        <v>0</v>
      </c>
      <c r="R54" s="11">
        <f t="shared" si="7"/>
        <v>0</v>
      </c>
    </row>
    <row r="55" spans="2:18" x14ac:dyDescent="0.3">
      <c r="B55" s="6">
        <f>Data_Checks!B55</f>
        <v>52</v>
      </c>
      <c r="C55" s="7">
        <f>IF(Data!C55&lt;0,ABS(Data!C55),IF(OR(Data_Checks!C55&lt;0,Data_Checks!C55&gt;100000),AVERAGE(Data_Checks!C54,Data_Checks!C56),Data_Checks!C55))</f>
        <v>18500</v>
      </c>
      <c r="D55" s="7">
        <f>IF(Data!D55&lt;0,ABS(Data!D55),IF(OR(Data_Checks!D55&lt;0,Data_Checks!D55&gt;100000),AVERAGE(Data_Checks!D54,Data_Checks!D56),Data_Checks!D55))</f>
        <v>9000</v>
      </c>
      <c r="E55" s="7">
        <f>IF(Data!E55&lt;0,ABS(Data!E55),IF(OR(Data_Checks!E55&lt;0,Data_Checks!E55&gt;100000),AVERAGE(Data_Checks!E54,Data_Checks!E56),Data_Checks!E55))</f>
        <v>24000</v>
      </c>
      <c r="F55" s="7">
        <f>IF(Data!F55&lt;0,ABS(Data!F55),IF(OR(Data_Checks!F55&lt;0,Data_Checks!F55&gt;100000),AVERAGE(Data_Checks!F54,Data_Checks!F56),Data_Checks!F55))</f>
        <v>18200</v>
      </c>
      <c r="G55" s="7">
        <f>IF(Data!G55&lt;0,ABS(Data!G55),IF(OR(Data_Checks!G55&lt;0,Data_Checks!G55&gt;100000),AVERAGE(Data_Checks!G54,Data_Checks!G56),Data_Checks!G55))</f>
        <v>16099.999999999998</v>
      </c>
      <c r="H55" s="7">
        <f>IF(Data!H55&lt;0,ABS(Data!H55),IF(OR(Data_Checks!H55&lt;0,Data_Checks!H55&gt;100000),AVERAGE(Data_Checks!H54,Data_Checks!H56),Data_Checks!H55))</f>
        <v>11700</v>
      </c>
      <c r="I55" s="12">
        <f>Data!I55</f>
        <v>3</v>
      </c>
      <c r="J55" s="8"/>
      <c r="K55" s="18">
        <f t="shared" si="8"/>
        <v>0</v>
      </c>
      <c r="L55" s="15">
        <f t="shared" si="6"/>
        <v>0</v>
      </c>
      <c r="M55" s="15">
        <f t="shared" si="1"/>
        <v>0</v>
      </c>
      <c r="N55" s="15">
        <f t="shared" si="2"/>
        <v>0</v>
      </c>
      <c r="O55" s="15">
        <f t="shared" si="3"/>
        <v>0</v>
      </c>
      <c r="P55" s="15">
        <f t="shared" si="4"/>
        <v>0</v>
      </c>
      <c r="Q55" s="15">
        <f t="shared" si="5"/>
        <v>0</v>
      </c>
      <c r="R55" s="11">
        <f t="shared" si="7"/>
        <v>0</v>
      </c>
    </row>
    <row r="56" spans="2:18" x14ac:dyDescent="0.3">
      <c r="B56" s="6">
        <f>Data_Checks!B56</f>
        <v>53</v>
      </c>
      <c r="C56" s="7">
        <f>IF(Data!C56&lt;0,ABS(Data!C56),IF(OR(Data_Checks!C56&lt;0,Data_Checks!C56&gt;100000),AVERAGE(Data_Checks!C55,Data_Checks!C57),Data_Checks!C56))</f>
        <v>18000</v>
      </c>
      <c r="D56" s="7">
        <f>IF(Data!D56&lt;0,ABS(Data!D56),IF(OR(Data_Checks!D56&lt;0,Data_Checks!D56&gt;100000),AVERAGE(Data_Checks!D55,Data_Checks!D57),Data_Checks!D56))</f>
        <v>8500</v>
      </c>
      <c r="E56" s="7">
        <f>IF(Data!E56&lt;0,ABS(Data!E56),IF(OR(Data_Checks!E56&lt;0,Data_Checks!E56&gt;100000),AVERAGE(Data_Checks!E55,Data_Checks!E57),Data_Checks!E56))</f>
        <v>23000</v>
      </c>
      <c r="F56" s="7">
        <f>IF(Data!F56&lt;0,ABS(Data!F56),IF(OR(Data_Checks!F56&lt;0,Data_Checks!F56&gt;100000),AVERAGE(Data_Checks!F55,Data_Checks!F57),Data_Checks!F56))</f>
        <v>21700</v>
      </c>
      <c r="G56" s="7">
        <f>IF(Data!G56&lt;0,ABS(Data!G56),IF(OR(Data_Checks!G56&lt;0,Data_Checks!G56&gt;100000),AVERAGE(Data_Checks!G55,Data_Checks!G57),Data_Checks!G56))</f>
        <v>21000</v>
      </c>
      <c r="H56" s="7">
        <f>IF(Data!H56&lt;0,ABS(Data!H56),IF(OR(Data_Checks!H56&lt;0,Data_Checks!H56&gt;100000),AVERAGE(Data_Checks!H55,Data_Checks!H57),Data_Checks!H56))</f>
        <v>24000</v>
      </c>
      <c r="I56" s="12">
        <f>Data!I56</f>
        <v>5</v>
      </c>
      <c r="J56" s="8"/>
      <c r="K56" s="18">
        <f t="shared" si="8"/>
        <v>0</v>
      </c>
      <c r="L56" s="15">
        <f t="shared" si="6"/>
        <v>0</v>
      </c>
      <c r="M56" s="15">
        <f t="shared" si="1"/>
        <v>0</v>
      </c>
      <c r="N56" s="15">
        <f t="shared" si="2"/>
        <v>0</v>
      </c>
      <c r="O56" s="15">
        <f t="shared" si="3"/>
        <v>0</v>
      </c>
      <c r="P56" s="15">
        <f t="shared" si="4"/>
        <v>0</v>
      </c>
      <c r="Q56" s="15">
        <f t="shared" si="5"/>
        <v>0</v>
      </c>
      <c r="R56" s="11">
        <f t="shared" si="7"/>
        <v>0</v>
      </c>
    </row>
    <row r="57" spans="2:18" x14ac:dyDescent="0.3">
      <c r="B57" s="6">
        <f>Data_Checks!B57</f>
        <v>54</v>
      </c>
      <c r="C57" s="7">
        <f>IF(Data!C57&lt;0,ABS(Data!C57),IF(OR(Data_Checks!C57&lt;0,Data_Checks!C57&gt;100000),AVERAGE(Data_Checks!C56,Data_Checks!C58),Data_Checks!C57))</f>
        <v>14500</v>
      </c>
      <c r="D57" s="7">
        <f>IF(Data!D57&lt;0,ABS(Data!D57),IF(OR(Data_Checks!D57&lt;0,Data_Checks!D57&gt;100000),AVERAGE(Data_Checks!D56,Data_Checks!D58),Data_Checks!D57))</f>
        <v>13500</v>
      </c>
      <c r="E57" s="7">
        <f>IF(Data!E57&lt;0,ABS(Data!E57),IF(OR(Data_Checks!E57&lt;0,Data_Checks!E57&gt;100000),AVERAGE(Data_Checks!E56,Data_Checks!E58),Data_Checks!E57))</f>
        <v>19500</v>
      </c>
      <c r="F57" s="7">
        <f>IF(Data!F57&lt;0,ABS(Data!F57),IF(OR(Data_Checks!F57&lt;0,Data_Checks!F57&gt;100000),AVERAGE(Data_Checks!F56,Data_Checks!F58),Data_Checks!F57))</f>
        <v>16800</v>
      </c>
      <c r="G57" s="7">
        <f>IF(Data!G57&lt;0,ABS(Data!G57),IF(OR(Data_Checks!G57&lt;0,Data_Checks!G57&gt;100000),AVERAGE(Data_Checks!G56,Data_Checks!G58),Data_Checks!G57))</f>
        <v>17500</v>
      </c>
      <c r="H57" s="7">
        <f>IF(Data!H57&lt;0,ABS(Data!H57),IF(OR(Data_Checks!H57&lt;0,Data_Checks!H57&gt;100000),AVERAGE(Data_Checks!H56,Data_Checks!H58),Data_Checks!H57))</f>
        <v>13200</v>
      </c>
      <c r="I57" s="12">
        <f>Data!I57</f>
        <v>3</v>
      </c>
      <c r="J57" s="8"/>
      <c r="K57" s="18">
        <f t="shared" si="8"/>
        <v>0</v>
      </c>
      <c r="L57" s="15">
        <f t="shared" si="6"/>
        <v>0</v>
      </c>
      <c r="M57" s="15">
        <f t="shared" si="1"/>
        <v>0</v>
      </c>
      <c r="N57" s="15">
        <f t="shared" si="2"/>
        <v>0</v>
      </c>
      <c r="O57" s="15">
        <f t="shared" si="3"/>
        <v>0</v>
      </c>
      <c r="P57" s="15">
        <f t="shared" si="4"/>
        <v>0</v>
      </c>
      <c r="Q57" s="15">
        <f t="shared" si="5"/>
        <v>0</v>
      </c>
      <c r="R57" s="11">
        <f t="shared" si="7"/>
        <v>0</v>
      </c>
    </row>
    <row r="58" spans="2:18" x14ac:dyDescent="0.3">
      <c r="B58" s="6">
        <f>Data_Checks!B58</f>
        <v>55</v>
      </c>
      <c r="C58" s="7">
        <f>IF(Data!C58&lt;0,ABS(Data!C58),IF(OR(Data_Checks!C58&lt;0,Data_Checks!C58&gt;100000),AVERAGE(Data_Checks!C57,Data_Checks!C59),Data_Checks!C58))</f>
        <v>18500</v>
      </c>
      <c r="D58" s="7">
        <f>IF(Data!D58&lt;0,ABS(Data!D58),IF(OR(Data_Checks!D58&lt;0,Data_Checks!D58&gt;100000),AVERAGE(Data_Checks!D57,Data_Checks!D59),Data_Checks!D58))</f>
        <v>8000</v>
      </c>
      <c r="E58" s="7">
        <f>IF(Data!E58&lt;0,ABS(Data!E58),IF(OR(Data_Checks!E58&lt;0,Data_Checks!E58&gt;100000),AVERAGE(Data_Checks!E57,Data_Checks!E59),Data_Checks!E58))</f>
        <v>23500</v>
      </c>
      <c r="F58" s="7">
        <f>IF(Data!F58&lt;0,ABS(Data!F58),IF(OR(Data_Checks!F58&lt;0,Data_Checks!F58&gt;100000),AVERAGE(Data_Checks!F57,Data_Checks!F59),Data_Checks!F58))</f>
        <v>18200</v>
      </c>
      <c r="G58" s="7">
        <f>IF(Data!G58&lt;0,ABS(Data!G58),IF(OR(Data_Checks!G58&lt;0,Data_Checks!G58&gt;100000),AVERAGE(Data_Checks!G57,Data_Checks!G59),Data_Checks!G58))</f>
        <v>16099.999999999998</v>
      </c>
      <c r="H58" s="7">
        <f>IF(Data!H58&lt;0,ABS(Data!H58),IF(OR(Data_Checks!H58&lt;0,Data_Checks!H58&gt;100000),AVERAGE(Data_Checks!H57,Data_Checks!H59),Data_Checks!H58))</f>
        <v>17400</v>
      </c>
      <c r="I58" s="12">
        <f>Data!I58</f>
        <v>4</v>
      </c>
      <c r="J58" s="8"/>
      <c r="K58" s="18">
        <f t="shared" si="8"/>
        <v>0</v>
      </c>
      <c r="L58" s="15">
        <f t="shared" si="6"/>
        <v>0</v>
      </c>
      <c r="M58" s="15">
        <f t="shared" si="1"/>
        <v>0</v>
      </c>
      <c r="N58" s="15">
        <f t="shared" si="2"/>
        <v>0</v>
      </c>
      <c r="O58" s="15">
        <f t="shared" si="3"/>
        <v>0</v>
      </c>
      <c r="P58" s="15">
        <f t="shared" si="4"/>
        <v>0</v>
      </c>
      <c r="Q58" s="15">
        <f t="shared" si="5"/>
        <v>0</v>
      </c>
      <c r="R58" s="11">
        <f t="shared" si="7"/>
        <v>0</v>
      </c>
    </row>
    <row r="59" spans="2:18" x14ac:dyDescent="0.3">
      <c r="B59" s="6">
        <f>Data_Checks!B59</f>
        <v>56</v>
      </c>
      <c r="C59" s="7">
        <f>IF(Data!C59&lt;0,ABS(Data!C59),IF(OR(Data_Checks!C59&lt;0,Data_Checks!C59&gt;100000),AVERAGE(Data_Checks!C58,Data_Checks!C60),Data_Checks!C59))</f>
        <v>16000</v>
      </c>
      <c r="D59" s="7">
        <f>IF(Data!D59&lt;0,ABS(Data!D59),IF(OR(Data_Checks!D59&lt;0,Data_Checks!D59&gt;100000),AVERAGE(Data_Checks!D58,Data_Checks!D60),Data_Checks!D59))</f>
        <v>13000</v>
      </c>
      <c r="E59" s="7">
        <f>IF(Data!E59&lt;0,ABS(Data!E59),IF(OR(Data_Checks!E59&lt;0,Data_Checks!E59&gt;100000),AVERAGE(Data_Checks!E58,Data_Checks!E60),Data_Checks!E59))</f>
        <v>18500</v>
      </c>
      <c r="F59" s="7">
        <f>IF(Data!F59&lt;0,ABS(Data!F59),IF(OR(Data_Checks!F59&lt;0,Data_Checks!F59&gt;100000),AVERAGE(Data_Checks!F58,Data_Checks!F60),Data_Checks!F59))</f>
        <v>18200</v>
      </c>
      <c r="G59" s="7">
        <f>IF(Data!G59&lt;0,ABS(Data!G59),IF(OR(Data_Checks!G59&lt;0,Data_Checks!G59&gt;100000),AVERAGE(Data_Checks!G58,Data_Checks!G60),Data_Checks!G59))</f>
        <v>20300</v>
      </c>
      <c r="H59" s="7">
        <f>IF(Data!H59&lt;0,ABS(Data!H59),IF(OR(Data_Checks!H59&lt;0,Data_Checks!H59&gt;100000),AVERAGE(Data_Checks!H58,Data_Checks!H60),Data_Checks!H59))</f>
        <v>11100</v>
      </c>
      <c r="I59" s="12">
        <f>Data!I59</f>
        <v>6</v>
      </c>
      <c r="J59" s="8"/>
      <c r="K59" s="18">
        <f t="shared" si="8"/>
        <v>0</v>
      </c>
      <c r="L59" s="15">
        <f t="shared" si="6"/>
        <v>0</v>
      </c>
      <c r="M59" s="15">
        <f t="shared" si="1"/>
        <v>0</v>
      </c>
      <c r="N59" s="15">
        <f t="shared" si="2"/>
        <v>0</v>
      </c>
      <c r="O59" s="15">
        <f t="shared" si="3"/>
        <v>0</v>
      </c>
      <c r="P59" s="15">
        <f t="shared" si="4"/>
        <v>0</v>
      </c>
      <c r="Q59" s="15">
        <f t="shared" si="5"/>
        <v>0</v>
      </c>
      <c r="R59" s="11">
        <f t="shared" si="7"/>
        <v>0</v>
      </c>
    </row>
    <row r="60" spans="2:18" x14ac:dyDescent="0.3">
      <c r="B60" s="6">
        <f>Data_Checks!B60</f>
        <v>57</v>
      </c>
      <c r="C60" s="7">
        <f>IF(Data!C60&lt;0,ABS(Data!C60),IF(OR(Data_Checks!C60&lt;0,Data_Checks!C60&gt;100000),AVERAGE(Data_Checks!C59,Data_Checks!C61),Data_Checks!C60))</f>
        <v>14000</v>
      </c>
      <c r="D60" s="7">
        <f>IF(Data!D60&lt;0,ABS(Data!D60),IF(OR(Data_Checks!D60&lt;0,Data_Checks!D60&gt;100000),AVERAGE(Data_Checks!D59,Data_Checks!D61),Data_Checks!D60))</f>
        <v>13000</v>
      </c>
      <c r="E60" s="7">
        <f>IF(Data!E60&lt;0,ABS(Data!E60),IF(OR(Data_Checks!E60&lt;0,Data_Checks!E60&gt;100000),AVERAGE(Data_Checks!E59,Data_Checks!E61),Data_Checks!E60))</f>
        <v>19500</v>
      </c>
      <c r="F60" s="7">
        <f>IF(Data!F60&lt;0,ABS(Data!F60),IF(OR(Data_Checks!F60&lt;0,Data_Checks!F60&gt;100000),AVERAGE(Data_Checks!F59,Data_Checks!F61),Data_Checks!F60))</f>
        <v>21700</v>
      </c>
      <c r="G60" s="7">
        <f>IF(Data!G60&lt;0,ABS(Data!G60),IF(OR(Data_Checks!G60&lt;0,Data_Checks!G60&gt;100000),AVERAGE(Data_Checks!G59,Data_Checks!G61),Data_Checks!G60))</f>
        <v>20300</v>
      </c>
      <c r="H60" s="7">
        <f>IF(Data!H60&lt;0,ABS(Data!H60),IF(OR(Data_Checks!H60&lt;0,Data_Checks!H60&gt;100000),AVERAGE(Data_Checks!H59,Data_Checks!H61),Data_Checks!H60))</f>
        <v>11700</v>
      </c>
      <c r="I60" s="12">
        <f>Data!I60</f>
        <v>4</v>
      </c>
      <c r="J60" s="8"/>
      <c r="K60" s="18">
        <f t="shared" si="8"/>
        <v>0</v>
      </c>
      <c r="L60" s="15">
        <f t="shared" si="6"/>
        <v>0</v>
      </c>
      <c r="M60" s="15">
        <f t="shared" si="1"/>
        <v>0</v>
      </c>
      <c r="N60" s="15">
        <f t="shared" si="2"/>
        <v>0</v>
      </c>
      <c r="O60" s="15">
        <f t="shared" si="3"/>
        <v>0</v>
      </c>
      <c r="P60" s="15">
        <f t="shared" si="4"/>
        <v>0</v>
      </c>
      <c r="Q60" s="15">
        <f t="shared" si="5"/>
        <v>0</v>
      </c>
      <c r="R60" s="11">
        <f t="shared" si="7"/>
        <v>0</v>
      </c>
    </row>
    <row r="61" spans="2:18" x14ac:dyDescent="0.3">
      <c r="B61" s="6">
        <f>Data_Checks!B61</f>
        <v>58</v>
      </c>
      <c r="C61" s="7">
        <f>IF(Data!C61&lt;0,ABS(Data!C61),IF(OR(Data_Checks!C61&lt;0,Data_Checks!C61&gt;100000),AVERAGE(Data_Checks!C60,Data_Checks!C62),Data_Checks!C61))</f>
        <v>12500</v>
      </c>
      <c r="D61" s="7">
        <f>IF(Data!D61&lt;0,ABS(Data!D61),IF(OR(Data_Checks!D61&lt;0,Data_Checks!D61&gt;100000),AVERAGE(Data_Checks!D60,Data_Checks!D62),Data_Checks!D61))</f>
        <v>12500</v>
      </c>
      <c r="E61" s="7">
        <f>IF(Data!E61&lt;0,ABS(Data!E61),IF(OR(Data_Checks!E61&lt;0,Data_Checks!E61&gt;100000),AVERAGE(Data_Checks!E60,Data_Checks!E62),Data_Checks!E61))</f>
        <v>20000</v>
      </c>
      <c r="F61" s="7">
        <f>IF(Data!F61&lt;0,ABS(Data!F61),IF(OR(Data_Checks!F61&lt;0,Data_Checks!F61&gt;100000),AVERAGE(Data_Checks!F60,Data_Checks!F62),Data_Checks!F61))</f>
        <v>21700</v>
      </c>
      <c r="G61" s="7">
        <f>IF(Data!G61&lt;0,ABS(Data!G61),IF(OR(Data_Checks!G61&lt;0,Data_Checks!G61&gt;100000),AVERAGE(Data_Checks!G60,Data_Checks!G62),Data_Checks!G61))</f>
        <v>20300</v>
      </c>
      <c r="H61" s="7">
        <f>IF(Data!H61&lt;0,ABS(Data!H61),IF(OR(Data_Checks!H61&lt;0,Data_Checks!H61&gt;100000),AVERAGE(Data_Checks!H60,Data_Checks!H62),Data_Checks!H61))</f>
        <v>14400</v>
      </c>
      <c r="I61" s="12">
        <f>Data!I61</f>
        <v>8</v>
      </c>
      <c r="J61" s="8"/>
      <c r="K61" s="18">
        <f t="shared" si="8"/>
        <v>0</v>
      </c>
      <c r="L61" s="15">
        <f t="shared" si="6"/>
        <v>0</v>
      </c>
      <c r="M61" s="15">
        <f t="shared" si="1"/>
        <v>0</v>
      </c>
      <c r="N61" s="15">
        <f t="shared" si="2"/>
        <v>0</v>
      </c>
      <c r="O61" s="15">
        <f t="shared" si="3"/>
        <v>0</v>
      </c>
      <c r="P61" s="15">
        <f t="shared" si="4"/>
        <v>0</v>
      </c>
      <c r="Q61" s="15">
        <f t="shared" si="5"/>
        <v>0</v>
      </c>
      <c r="R61" s="11">
        <f t="shared" si="7"/>
        <v>0</v>
      </c>
    </row>
    <row r="62" spans="2:18" x14ac:dyDescent="0.3">
      <c r="B62" s="6">
        <f>Data_Checks!B62</f>
        <v>59</v>
      </c>
      <c r="C62" s="7">
        <f>IF(Data!C62&lt;0,ABS(Data!C62),IF(OR(Data_Checks!C62&lt;0,Data_Checks!C62&gt;100000),AVERAGE(Data_Checks!C61,Data_Checks!C63),Data_Checks!C62))</f>
        <v>13000</v>
      </c>
      <c r="D62" s="7">
        <f>IF(Data!D62&lt;0,ABS(Data!D62),IF(OR(Data_Checks!D62&lt;0,Data_Checks!D62&gt;100000),AVERAGE(Data_Checks!D61,Data_Checks!D63),Data_Checks!D62))</f>
        <v>13000</v>
      </c>
      <c r="E62" s="7">
        <f>IF(Data!E62&lt;0,ABS(Data!E62),IF(OR(Data_Checks!E62&lt;0,Data_Checks!E62&gt;100000),AVERAGE(Data_Checks!E61,Data_Checks!E63),Data_Checks!E62))</f>
        <v>23000</v>
      </c>
      <c r="F62" s="7">
        <f>IF(Data!F62&lt;0,ABS(Data!F62),IF(OR(Data_Checks!F62&lt;0,Data_Checks!F62&gt;100000),AVERAGE(Data_Checks!F61,Data_Checks!F63),Data_Checks!F62))</f>
        <v>20300</v>
      </c>
      <c r="G62" s="7">
        <f>IF(Data!G62&lt;0,ABS(Data!G62),IF(OR(Data_Checks!G62&lt;0,Data_Checks!G62&gt;100000),AVERAGE(Data_Checks!G61,Data_Checks!G63),Data_Checks!G62))</f>
        <v>14000</v>
      </c>
      <c r="H62" s="7">
        <f>IF(Data!H62&lt;0,ABS(Data!H62),IF(OR(Data_Checks!H62&lt;0,Data_Checks!H62&gt;100000),AVERAGE(Data_Checks!H61,Data_Checks!H63),Data_Checks!H62))</f>
        <v>10200</v>
      </c>
      <c r="I62" s="12">
        <f>Data!I62</f>
        <v>6</v>
      </c>
      <c r="J62" s="8"/>
      <c r="K62" s="18">
        <f t="shared" si="8"/>
        <v>0</v>
      </c>
      <c r="L62" s="15">
        <f t="shared" si="6"/>
        <v>0</v>
      </c>
      <c r="M62" s="15">
        <f t="shared" si="1"/>
        <v>0</v>
      </c>
      <c r="N62" s="15">
        <f t="shared" si="2"/>
        <v>0</v>
      </c>
      <c r="O62" s="15">
        <f t="shared" si="3"/>
        <v>0</v>
      </c>
      <c r="P62" s="15">
        <f t="shared" si="4"/>
        <v>0</v>
      </c>
      <c r="Q62" s="15">
        <f t="shared" si="5"/>
        <v>0</v>
      </c>
      <c r="R62" s="11">
        <f t="shared" si="7"/>
        <v>0</v>
      </c>
    </row>
    <row r="63" spans="2:18" x14ac:dyDescent="0.3">
      <c r="B63" s="6">
        <f>Data_Checks!B63</f>
        <v>60</v>
      </c>
      <c r="C63" s="7">
        <f>IF(Data!C63&lt;0,ABS(Data!C63),IF(OR(Data_Checks!C63&lt;0,Data_Checks!C63&gt;100000),AVERAGE(Data_Checks!C62,Data_Checks!C64),Data_Checks!C63))</f>
        <v>19500</v>
      </c>
      <c r="D63" s="7">
        <f>IF(Data!D63&lt;0,ABS(Data!D63),IF(OR(Data_Checks!D63&lt;0,Data_Checks!D63&gt;100000),AVERAGE(Data_Checks!D62,Data_Checks!D64),Data_Checks!D63))</f>
        <v>10000</v>
      </c>
      <c r="E63" s="7">
        <f>IF(Data!E63&lt;0,ABS(Data!E63),IF(OR(Data_Checks!E63&lt;0,Data_Checks!E63&gt;100000),AVERAGE(Data_Checks!E62,Data_Checks!E64),Data_Checks!E63))</f>
        <v>15500</v>
      </c>
      <c r="F63" s="7">
        <f>IF(Data!F63&lt;0,ABS(Data!F63),IF(OR(Data_Checks!F63&lt;0,Data_Checks!F63&gt;100000),AVERAGE(Data_Checks!F62,Data_Checks!F64),Data_Checks!F63))</f>
        <v>20300</v>
      </c>
      <c r="G63" s="7">
        <f>IF(Data!G63&lt;0,ABS(Data!G63),IF(OR(Data_Checks!G63&lt;0,Data_Checks!G63&gt;100000),AVERAGE(Data_Checks!G62,Data_Checks!G64),Data_Checks!G63))</f>
        <v>13300</v>
      </c>
      <c r="H63" s="7">
        <f>IF(Data!H63&lt;0,ABS(Data!H63),IF(OR(Data_Checks!H63&lt;0,Data_Checks!H63&gt;100000),AVERAGE(Data_Checks!H62,Data_Checks!H64),Data_Checks!H63))</f>
        <v>11250</v>
      </c>
      <c r="I63" s="12">
        <f>Data!I63</f>
        <v>4</v>
      </c>
      <c r="J63" s="8"/>
      <c r="K63" s="18">
        <f t="shared" si="8"/>
        <v>0</v>
      </c>
      <c r="L63" s="15">
        <f t="shared" si="6"/>
        <v>0</v>
      </c>
      <c r="M63" s="15">
        <f t="shared" si="1"/>
        <v>0</v>
      </c>
      <c r="N63" s="15">
        <f t="shared" si="2"/>
        <v>0</v>
      </c>
      <c r="O63" s="15">
        <f t="shared" si="3"/>
        <v>0</v>
      </c>
      <c r="P63" s="15">
        <f t="shared" si="4"/>
        <v>0</v>
      </c>
      <c r="Q63" s="15">
        <f t="shared" si="5"/>
        <v>0</v>
      </c>
      <c r="R63" s="11">
        <f t="shared" si="7"/>
        <v>0</v>
      </c>
    </row>
    <row r="64" spans="2:18" x14ac:dyDescent="0.3">
      <c r="B64" s="6">
        <f>Data_Checks!B64</f>
        <v>61</v>
      </c>
      <c r="C64" s="7">
        <f>IF(Data!C64&lt;0,ABS(Data!C64),IF(OR(Data_Checks!C64&lt;0,Data_Checks!C64&gt;100000),AVERAGE(Data_Checks!C63,Data_Checks!C65),Data_Checks!C64))</f>
        <v>19000</v>
      </c>
      <c r="D64" s="7">
        <f>IF(Data!D64&lt;0,ABS(Data!D64),IF(OR(Data_Checks!D64&lt;0,Data_Checks!D64&gt;100000),AVERAGE(Data_Checks!D63,Data_Checks!D65),Data_Checks!D64))</f>
        <v>8000</v>
      </c>
      <c r="E64" s="7">
        <f>IF(Data!E64&lt;0,ABS(Data!E64),IF(OR(Data_Checks!E64&lt;0,Data_Checks!E64&gt;100000),AVERAGE(Data_Checks!E63,Data_Checks!E65),Data_Checks!E64))</f>
        <v>23500</v>
      </c>
      <c r="F64" s="7">
        <f>IF(Data!F64&lt;0,ABS(Data!F64),IF(OR(Data_Checks!F64&lt;0,Data_Checks!F64&gt;100000),AVERAGE(Data_Checks!F63,Data_Checks!F65),Data_Checks!F64))</f>
        <v>22400</v>
      </c>
      <c r="G64" s="7">
        <f>IF(Data!G64&lt;0,ABS(Data!G64),IF(OR(Data_Checks!G64&lt;0,Data_Checks!G64&gt;100000),AVERAGE(Data_Checks!G63,Data_Checks!G65),Data_Checks!G64))</f>
        <v>14000</v>
      </c>
      <c r="H64" s="7">
        <f>IF(Data!H64&lt;0,ABS(Data!H64),IF(OR(Data_Checks!H64&lt;0,Data_Checks!H64&gt;100000),AVERAGE(Data_Checks!H63,Data_Checks!H65),Data_Checks!H64))</f>
        <v>12300</v>
      </c>
      <c r="I64" s="12">
        <f>Data!I64</f>
        <v>5</v>
      </c>
      <c r="J64" s="8"/>
      <c r="K64" s="18">
        <f t="shared" si="8"/>
        <v>0</v>
      </c>
      <c r="L64" s="15">
        <f t="shared" si="6"/>
        <v>0</v>
      </c>
      <c r="M64" s="15">
        <f t="shared" si="1"/>
        <v>0</v>
      </c>
      <c r="N64" s="15">
        <f t="shared" si="2"/>
        <v>0</v>
      </c>
      <c r="O64" s="15">
        <f t="shared" si="3"/>
        <v>0</v>
      </c>
      <c r="P64" s="15">
        <f t="shared" si="4"/>
        <v>0</v>
      </c>
      <c r="Q64" s="15">
        <f t="shared" si="5"/>
        <v>0</v>
      </c>
      <c r="R64" s="11">
        <f t="shared" si="7"/>
        <v>0</v>
      </c>
    </row>
    <row r="65" spans="2:18" x14ac:dyDescent="0.3">
      <c r="B65" s="6">
        <f>Data_Checks!B65</f>
        <v>62</v>
      </c>
      <c r="C65" s="7">
        <f>IF(Data!C65&lt;0,ABS(Data!C65),IF(OR(Data_Checks!C65&lt;0,Data_Checks!C65&gt;100000),AVERAGE(Data_Checks!C64,Data_Checks!C66),Data_Checks!C65))</f>
        <v>14000</v>
      </c>
      <c r="D65" s="7">
        <f>IF(Data!D65&lt;0,ABS(Data!D65),IF(OR(Data_Checks!D65&lt;0,Data_Checks!D65&gt;100000),AVERAGE(Data_Checks!D64,Data_Checks!D66),Data_Checks!D65))</f>
        <v>10500</v>
      </c>
      <c r="E65" s="7">
        <f>IF(Data!E65&lt;0,ABS(Data!E65),IF(OR(Data_Checks!E65&lt;0,Data_Checks!E65&gt;100000),AVERAGE(Data_Checks!E64,Data_Checks!E66),Data_Checks!E65))</f>
        <v>20500</v>
      </c>
      <c r="F65" s="7">
        <f>IF(Data!F65&lt;0,ABS(Data!F65),IF(OR(Data_Checks!F65&lt;0,Data_Checks!F65&gt;100000),AVERAGE(Data_Checks!F64,Data_Checks!F66),Data_Checks!F65))</f>
        <v>18200</v>
      </c>
      <c r="G65" s="7">
        <f>IF(Data!G65&lt;0,ABS(Data!G65),IF(OR(Data_Checks!G65&lt;0,Data_Checks!G65&gt;100000),AVERAGE(Data_Checks!G64,Data_Checks!G66),Data_Checks!G65))</f>
        <v>15399.999999999998</v>
      </c>
      <c r="H65" s="7">
        <f>IF(Data!H65&lt;0,ABS(Data!H65),IF(OR(Data_Checks!H65&lt;0,Data_Checks!H65&gt;100000),AVERAGE(Data_Checks!H64,Data_Checks!H66),Data_Checks!H65))</f>
        <v>19500</v>
      </c>
      <c r="I65" s="12">
        <f>Data!I65</f>
        <v>5</v>
      </c>
      <c r="J65" s="8"/>
      <c r="K65" s="18">
        <f t="shared" si="8"/>
        <v>0</v>
      </c>
      <c r="L65" s="15">
        <f t="shared" si="6"/>
        <v>0</v>
      </c>
      <c r="M65" s="15">
        <f t="shared" si="1"/>
        <v>0</v>
      </c>
      <c r="N65" s="15">
        <f t="shared" si="2"/>
        <v>0</v>
      </c>
      <c r="O65" s="15">
        <f t="shared" si="3"/>
        <v>0</v>
      </c>
      <c r="P65" s="15">
        <f t="shared" si="4"/>
        <v>0</v>
      </c>
      <c r="Q65" s="15">
        <f t="shared" si="5"/>
        <v>0</v>
      </c>
      <c r="R65" s="11">
        <f t="shared" si="7"/>
        <v>0</v>
      </c>
    </row>
    <row r="66" spans="2:18" x14ac:dyDescent="0.3">
      <c r="B66" s="6">
        <f>Data_Checks!B66</f>
        <v>63</v>
      </c>
      <c r="C66" s="7">
        <f>IF(Data!C66&lt;0,ABS(Data!C66),IF(OR(Data_Checks!C66&lt;0,Data_Checks!C66&gt;100000),AVERAGE(Data_Checks!C65,Data_Checks!C67),Data_Checks!C66))</f>
        <v>14500</v>
      </c>
      <c r="D66" s="7">
        <f>IF(Data!D66&lt;0,ABS(Data!D66),IF(OR(Data_Checks!D66&lt;0,Data_Checks!D66&gt;100000),AVERAGE(Data_Checks!D65,Data_Checks!D67),Data_Checks!D66))</f>
        <v>8500</v>
      </c>
      <c r="E66" s="7">
        <f>IF(Data!E66&lt;0,ABS(Data!E66),IF(OR(Data_Checks!E66&lt;0,Data_Checks!E66&gt;100000),AVERAGE(Data_Checks!E65,Data_Checks!E67),Data_Checks!E66))</f>
        <v>16000</v>
      </c>
      <c r="F66" s="7">
        <f>IF(Data!F66&lt;0,ABS(Data!F66),IF(OR(Data_Checks!F66&lt;0,Data_Checks!F66&gt;100000),AVERAGE(Data_Checks!F65,Data_Checks!F67),Data_Checks!F66))</f>
        <v>21000</v>
      </c>
      <c r="G66" s="7">
        <f>IF(Data!G66&lt;0,ABS(Data!G66),IF(OR(Data_Checks!G66&lt;0,Data_Checks!G66&gt;100000),AVERAGE(Data_Checks!G65,Data_Checks!G67),Data_Checks!G66))</f>
        <v>14699.999999999998</v>
      </c>
      <c r="H66" s="7">
        <f>IF(Data!H66&lt;0,ABS(Data!H66),IF(OR(Data_Checks!H66&lt;0,Data_Checks!H66&gt;100000),AVERAGE(Data_Checks!H65,Data_Checks!H67),Data_Checks!H66))</f>
        <v>12300</v>
      </c>
      <c r="I66" s="12">
        <f>Data!I66</f>
        <v>3</v>
      </c>
      <c r="J66" s="8"/>
      <c r="K66" s="18">
        <f t="shared" si="8"/>
        <v>0</v>
      </c>
      <c r="L66" s="15">
        <f t="shared" si="6"/>
        <v>0</v>
      </c>
      <c r="M66" s="15">
        <f t="shared" si="1"/>
        <v>0</v>
      </c>
      <c r="N66" s="15">
        <f t="shared" si="2"/>
        <v>0</v>
      </c>
      <c r="O66" s="15">
        <f t="shared" si="3"/>
        <v>0</v>
      </c>
      <c r="P66" s="15">
        <f t="shared" si="4"/>
        <v>0</v>
      </c>
      <c r="Q66" s="15">
        <f t="shared" si="5"/>
        <v>0</v>
      </c>
      <c r="R66" s="11">
        <f t="shared" si="7"/>
        <v>0</v>
      </c>
    </row>
    <row r="67" spans="2:18" x14ac:dyDescent="0.3">
      <c r="B67" s="6">
        <f>Data_Checks!B67</f>
        <v>64</v>
      </c>
      <c r="C67" s="7">
        <f>IF(Data!C67&lt;0,ABS(Data!C67),IF(OR(Data_Checks!C67&lt;0,Data_Checks!C67&gt;100000),AVERAGE(Data_Checks!C66,Data_Checks!C68),Data_Checks!C67))</f>
        <v>10500</v>
      </c>
      <c r="D67" s="7">
        <f>IF(Data!D67&lt;0,ABS(Data!D67),IF(OR(Data_Checks!D67&lt;0,Data_Checks!D67&gt;100000),AVERAGE(Data_Checks!D66,Data_Checks!D68),Data_Checks!D67))</f>
        <v>13500</v>
      </c>
      <c r="E67" s="7">
        <f>IF(Data!E67&lt;0,ABS(Data!E67),IF(OR(Data_Checks!E67&lt;0,Data_Checks!E67&gt;100000),AVERAGE(Data_Checks!E66,Data_Checks!E68),Data_Checks!E67))</f>
        <v>16000</v>
      </c>
      <c r="F67" s="7">
        <f>IF(Data!F67&lt;0,ABS(Data!F67),IF(OR(Data_Checks!F67&lt;0,Data_Checks!F67&gt;100000),AVERAGE(Data_Checks!F66,Data_Checks!F68),Data_Checks!F67))</f>
        <v>20300</v>
      </c>
      <c r="G67" s="7">
        <f>IF(Data!G67&lt;0,ABS(Data!G67),IF(OR(Data_Checks!G67&lt;0,Data_Checks!G67&gt;100000),AVERAGE(Data_Checks!G66,Data_Checks!G68),Data_Checks!G67))</f>
        <v>14699.999999999998</v>
      </c>
      <c r="H67" s="7">
        <f>IF(Data!H67&lt;0,ABS(Data!H67),IF(OR(Data_Checks!H67&lt;0,Data_Checks!H67&gt;100000),AVERAGE(Data_Checks!H66,Data_Checks!H68),Data_Checks!H67))</f>
        <v>23100</v>
      </c>
      <c r="I67" s="12">
        <f>Data!I67</f>
        <v>1</v>
      </c>
      <c r="J67" s="8"/>
      <c r="K67" s="18">
        <f t="shared" si="8"/>
        <v>0</v>
      </c>
      <c r="L67" s="15">
        <f t="shared" si="6"/>
        <v>0</v>
      </c>
      <c r="M67" s="15">
        <f t="shared" si="1"/>
        <v>0</v>
      </c>
      <c r="N67" s="15">
        <f t="shared" si="2"/>
        <v>0</v>
      </c>
      <c r="O67" s="15">
        <f t="shared" si="3"/>
        <v>0</v>
      </c>
      <c r="P67" s="15">
        <f t="shared" si="4"/>
        <v>0</v>
      </c>
      <c r="Q67" s="15">
        <f t="shared" si="5"/>
        <v>0</v>
      </c>
      <c r="R67" s="11">
        <f t="shared" si="7"/>
        <v>0</v>
      </c>
    </row>
    <row r="68" spans="2:18" x14ac:dyDescent="0.3">
      <c r="B68" s="6">
        <f>Data_Checks!B68</f>
        <v>65</v>
      </c>
      <c r="C68" s="7">
        <f>IF(Data!C68&lt;0,ABS(Data!C68),IF(OR(Data_Checks!C68&lt;0,Data_Checks!C68&gt;100000),AVERAGE(Data_Checks!C67,Data_Checks!C69),Data_Checks!C68))</f>
        <v>14000</v>
      </c>
      <c r="D68" s="7">
        <f>IF(Data!D68&lt;0,ABS(Data!D68),IF(OR(Data_Checks!D68&lt;0,Data_Checks!D68&gt;100000),AVERAGE(Data_Checks!D67,Data_Checks!D69),Data_Checks!D68))</f>
        <v>8000</v>
      </c>
      <c r="E68" s="7">
        <f>IF(Data!E68&lt;0,ABS(Data!E68),IF(OR(Data_Checks!E68&lt;0,Data_Checks!E68&gt;100000),AVERAGE(Data_Checks!E67,Data_Checks!E69),Data_Checks!E68))</f>
        <v>23500</v>
      </c>
      <c r="F68" s="7">
        <f>IF(Data!F68&lt;0,ABS(Data!F68),IF(OR(Data_Checks!F68&lt;0,Data_Checks!F68&gt;100000),AVERAGE(Data_Checks!F67,Data_Checks!F69),Data_Checks!F68))</f>
        <v>21700</v>
      </c>
      <c r="G68" s="7">
        <f>IF(Data!G68&lt;0,ABS(Data!G68),IF(OR(Data_Checks!G68&lt;0,Data_Checks!G68&gt;100000),AVERAGE(Data_Checks!G67,Data_Checks!G69),Data_Checks!G68))</f>
        <v>16800</v>
      </c>
      <c r="H68" s="7">
        <f>IF(Data!H68&lt;0,ABS(Data!H68),IF(OR(Data_Checks!H68&lt;0,Data_Checks!H68&gt;100000),AVERAGE(Data_Checks!H67,Data_Checks!H69),Data_Checks!H68))</f>
        <v>16500</v>
      </c>
      <c r="I68" s="12">
        <f>Data!I68</f>
        <v>3</v>
      </c>
      <c r="J68" s="8"/>
      <c r="K68" s="18">
        <f t="shared" si="8"/>
        <v>0</v>
      </c>
      <c r="L68" s="15">
        <f t="shared" si="6"/>
        <v>0</v>
      </c>
      <c r="M68" s="15">
        <f t="shared" ref="M68:M123" si="15">IF(OR(D68&lt;0,D68&gt;100000),1,0)</f>
        <v>0</v>
      </c>
      <c r="N68" s="15">
        <f t="shared" ref="N68:N123" si="16">IF(OR(E68&lt;0,E68&gt;100000),1,0)</f>
        <v>0</v>
      </c>
      <c r="O68" s="15">
        <f t="shared" ref="O68:O123" si="17">IF(OR(F68&lt;0,F68&gt;100000),1,0)</f>
        <v>0</v>
      </c>
      <c r="P68" s="15">
        <f t="shared" ref="P68:P123" si="18">IF(OR(G68&lt;0,G68&gt;100000),1,0)</f>
        <v>0</v>
      </c>
      <c r="Q68" s="15">
        <f t="shared" ref="Q68:Q123" si="19">IF(OR(H68&lt;0,H68&gt;100000),1,0)</f>
        <v>0</v>
      </c>
      <c r="R68" s="11">
        <f t="shared" si="7"/>
        <v>0</v>
      </c>
    </row>
    <row r="69" spans="2:18" x14ac:dyDescent="0.3">
      <c r="B69" s="6">
        <f>Data_Checks!B69</f>
        <v>66</v>
      </c>
      <c r="C69" s="7">
        <f>IF(Data!C69&lt;0,ABS(Data!C69),IF(OR(Data_Checks!C69&lt;0,Data_Checks!C69&gt;100000),AVERAGE(Data_Checks!C68,Data_Checks!C70),Data_Checks!C69))</f>
        <v>19500</v>
      </c>
      <c r="D69" s="7">
        <f>IF(Data!D69&lt;0,ABS(Data!D69),IF(OR(Data_Checks!D69&lt;0,Data_Checks!D69&gt;100000),AVERAGE(Data_Checks!D68,Data_Checks!D70),Data_Checks!D69))</f>
        <v>11500</v>
      </c>
      <c r="E69" s="7">
        <f>IF(Data!E69&lt;0,ABS(Data!E69),IF(OR(Data_Checks!E69&lt;0,Data_Checks!E69&gt;100000),AVERAGE(Data_Checks!E68,Data_Checks!E70),Data_Checks!E69))</f>
        <v>19000</v>
      </c>
      <c r="F69" s="7">
        <f>IF(Data!F69&lt;0,ABS(Data!F69),IF(OR(Data_Checks!F69&lt;0,Data_Checks!F69&gt;100000),AVERAGE(Data_Checks!F68,Data_Checks!F70),Data_Checks!F69))</f>
        <v>18200</v>
      </c>
      <c r="G69" s="7">
        <f>IF(Data!G69&lt;0,ABS(Data!G69),IF(OR(Data_Checks!G69&lt;0,Data_Checks!G69&gt;100000),AVERAGE(Data_Checks!G68,Data_Checks!G70),Data_Checks!G69))</f>
        <v>16099.999999999998</v>
      </c>
      <c r="H69" s="7">
        <f>IF(Data!H69&lt;0,ABS(Data!H69),IF(OR(Data_Checks!H69&lt;0,Data_Checks!H69&gt;100000),AVERAGE(Data_Checks!H68,Data_Checks!H70),Data_Checks!H69))</f>
        <v>23700</v>
      </c>
      <c r="I69" s="12">
        <f>Data!I69</f>
        <v>3</v>
      </c>
      <c r="J69" s="8"/>
      <c r="K69" s="18">
        <f t="shared" si="8"/>
        <v>0</v>
      </c>
      <c r="L69" s="15">
        <f t="shared" ref="L69:L123" si="20">IF(OR(C69&lt;0,C69&gt;100000),1,0)</f>
        <v>0</v>
      </c>
      <c r="M69" s="15">
        <f t="shared" si="15"/>
        <v>0</v>
      </c>
      <c r="N69" s="15">
        <f t="shared" si="16"/>
        <v>0</v>
      </c>
      <c r="O69" s="15">
        <f t="shared" si="17"/>
        <v>0</v>
      </c>
      <c r="P69" s="15">
        <f t="shared" si="18"/>
        <v>0</v>
      </c>
      <c r="Q69" s="15">
        <f t="shared" si="19"/>
        <v>0</v>
      </c>
      <c r="R69" s="11">
        <f t="shared" ref="R69:R123" si="21">IF(OR(I69&lt;0,I69&gt;30),1,0)</f>
        <v>0</v>
      </c>
    </row>
    <row r="70" spans="2:18" x14ac:dyDescent="0.3">
      <c r="B70" s="6">
        <f>Data_Checks!B70</f>
        <v>67</v>
      </c>
      <c r="C70" s="7">
        <f>IF(Data!C70&lt;0,ABS(Data!C70),IF(OR(Data_Checks!C70&lt;0,Data_Checks!C70&gt;100000),AVERAGE(Data_Checks!C69,Data_Checks!C71),Data_Checks!C70))</f>
        <v>16000</v>
      </c>
      <c r="D70" s="7">
        <f>IF(Data!D70&lt;0,ABS(Data!D70),IF(OR(Data_Checks!D70&lt;0,Data_Checks!D70&gt;100000),AVERAGE(Data_Checks!D69,Data_Checks!D71),Data_Checks!D70))</f>
        <v>12000</v>
      </c>
      <c r="E70" s="7">
        <f>IF(Data!E70&lt;0,ABS(Data!E70),IF(OR(Data_Checks!E70&lt;0,Data_Checks!E70&gt;100000),AVERAGE(Data_Checks!E69,Data_Checks!E71),Data_Checks!E70))</f>
        <v>24500</v>
      </c>
      <c r="F70" s="7">
        <f>IF(Data!F70&lt;0,ABS(Data!F70),IF(OR(Data_Checks!F70&lt;0,Data_Checks!F70&gt;100000),AVERAGE(Data_Checks!F69,Data_Checks!F71),Data_Checks!F70))</f>
        <v>16800</v>
      </c>
      <c r="G70" s="7">
        <f>IF(Data!G70&lt;0,ABS(Data!G70),IF(OR(Data_Checks!G70&lt;0,Data_Checks!G70&gt;100000),AVERAGE(Data_Checks!G69,Data_Checks!G71),Data_Checks!G70))</f>
        <v>21000</v>
      </c>
      <c r="H70" s="7">
        <f>IF(Data!H70&lt;0,ABS(Data!H70),IF(OR(Data_Checks!H70&lt;0,Data_Checks!H70&gt;100000),AVERAGE(Data_Checks!H69,Data_Checks!H71),Data_Checks!H70))</f>
        <v>15300</v>
      </c>
      <c r="I70" s="12">
        <f>Data!I70</f>
        <v>3</v>
      </c>
      <c r="J70" s="8"/>
      <c r="K70" s="18">
        <f t="shared" ref="K70:K123" si="22">IF(B70=B69+1,0,1)</f>
        <v>0</v>
      </c>
      <c r="L70" s="15">
        <f t="shared" si="20"/>
        <v>0</v>
      </c>
      <c r="M70" s="15">
        <f t="shared" si="15"/>
        <v>0</v>
      </c>
      <c r="N70" s="15">
        <f t="shared" si="16"/>
        <v>0</v>
      </c>
      <c r="O70" s="15">
        <f t="shared" si="17"/>
        <v>0</v>
      </c>
      <c r="P70" s="15">
        <f t="shared" si="18"/>
        <v>0</v>
      </c>
      <c r="Q70" s="15">
        <f t="shared" si="19"/>
        <v>0</v>
      </c>
      <c r="R70" s="11">
        <f t="shared" si="21"/>
        <v>0</v>
      </c>
    </row>
    <row r="71" spans="2:18" x14ac:dyDescent="0.3">
      <c r="B71" s="6">
        <f>Data_Checks!B71</f>
        <v>68</v>
      </c>
      <c r="C71" s="7">
        <f>IF(Data!C71&lt;0,ABS(Data!C71),IF(OR(Data_Checks!C71&lt;0,Data_Checks!C71&gt;100000),AVERAGE(Data_Checks!C70,Data_Checks!C72),Data_Checks!C71))</f>
        <v>13500</v>
      </c>
      <c r="D71" s="7">
        <f>IF(Data!D71&lt;0,ABS(Data!D71),IF(OR(Data_Checks!D71&lt;0,Data_Checks!D71&gt;100000),AVERAGE(Data_Checks!D70,Data_Checks!D72),Data_Checks!D71))</f>
        <v>10500</v>
      </c>
      <c r="E71" s="7">
        <f>IF(Data!E71&lt;0,ABS(Data!E71),IF(OR(Data_Checks!E71&lt;0,Data_Checks!E71&gt;100000),AVERAGE(Data_Checks!E70,Data_Checks!E72),Data_Checks!E71))</f>
        <v>16000</v>
      </c>
      <c r="F71" s="7">
        <f>IF(Data!F71&lt;0,ABS(Data!F71),IF(OR(Data_Checks!F71&lt;0,Data_Checks!F71&gt;100000),AVERAGE(Data_Checks!F70,Data_Checks!F72),Data_Checks!F71))</f>
        <v>19600</v>
      </c>
      <c r="G71" s="7">
        <f>IF(Data!G71&lt;0,ABS(Data!G71),IF(OR(Data_Checks!G71&lt;0,Data_Checks!G71&gt;100000),AVERAGE(Data_Checks!G70,Data_Checks!G72),Data_Checks!G71))</f>
        <v>20300</v>
      </c>
      <c r="H71" s="7">
        <f>IF(Data!H71&lt;0,ABS(Data!H71),IF(OR(Data_Checks!H71&lt;0,Data_Checks!H71&gt;100000),AVERAGE(Data_Checks!H70,Data_Checks!H72),Data_Checks!H71))</f>
        <v>19200</v>
      </c>
      <c r="I71" s="12">
        <f>Data!I71</f>
        <v>3</v>
      </c>
      <c r="J71" s="8"/>
      <c r="K71" s="18">
        <f t="shared" si="22"/>
        <v>0</v>
      </c>
      <c r="L71" s="15">
        <f t="shared" si="20"/>
        <v>0</v>
      </c>
      <c r="M71" s="15">
        <f t="shared" si="15"/>
        <v>0</v>
      </c>
      <c r="N71" s="15">
        <f t="shared" si="16"/>
        <v>0</v>
      </c>
      <c r="O71" s="15">
        <f t="shared" si="17"/>
        <v>0</v>
      </c>
      <c r="P71" s="15">
        <f t="shared" si="18"/>
        <v>0</v>
      </c>
      <c r="Q71" s="15">
        <f t="shared" si="19"/>
        <v>0</v>
      </c>
      <c r="R71" s="11">
        <f t="shared" si="21"/>
        <v>0</v>
      </c>
    </row>
    <row r="72" spans="2:18" x14ac:dyDescent="0.3">
      <c r="B72" s="6">
        <f>Data_Checks!B72</f>
        <v>69</v>
      </c>
      <c r="C72" s="7">
        <f>IF(Data!C72&lt;0,ABS(Data!C72),IF(OR(Data_Checks!C72&lt;0,Data_Checks!C72&gt;100000),AVERAGE(Data_Checks!C71,Data_Checks!C73),Data_Checks!C72))</f>
        <v>19000</v>
      </c>
      <c r="D72" s="7">
        <f>IF(Data!D72&lt;0,ABS(Data!D72),IF(OR(Data_Checks!D72&lt;0,Data_Checks!D72&gt;100000),AVERAGE(Data_Checks!D71,Data_Checks!D73),Data_Checks!D72))</f>
        <v>12500</v>
      </c>
      <c r="E72" s="7">
        <f>IF(Data!E72&lt;0,ABS(Data!E72),IF(OR(Data_Checks!E72&lt;0,Data_Checks!E72&gt;100000),AVERAGE(Data_Checks!E71,Data_Checks!E73),Data_Checks!E72))</f>
        <v>21000</v>
      </c>
      <c r="F72" s="7">
        <f>IF(Data!F72&lt;0,ABS(Data!F72),IF(OR(Data_Checks!F72&lt;0,Data_Checks!F72&gt;100000),AVERAGE(Data_Checks!F71,Data_Checks!F73),Data_Checks!F72))</f>
        <v>22400</v>
      </c>
      <c r="G72" s="7">
        <f>IF(Data!G72&lt;0,ABS(Data!G72),IF(OR(Data_Checks!G72&lt;0,Data_Checks!G72&gt;100000),AVERAGE(Data_Checks!G71,Data_Checks!G73),Data_Checks!G72))</f>
        <v>14699.999999999998</v>
      </c>
      <c r="H72" s="7">
        <f>IF(Data!H72&lt;0,ABS(Data!H72),IF(OR(Data_Checks!H72&lt;0,Data_Checks!H72&gt;100000),AVERAGE(Data_Checks!H71,Data_Checks!H73),Data_Checks!H72))</f>
        <v>13500</v>
      </c>
      <c r="I72" s="12">
        <f>Data!I72</f>
        <v>6</v>
      </c>
      <c r="J72" s="8"/>
      <c r="K72" s="18">
        <f t="shared" si="22"/>
        <v>0</v>
      </c>
      <c r="L72" s="15">
        <f t="shared" si="20"/>
        <v>0</v>
      </c>
      <c r="M72" s="15">
        <f t="shared" si="15"/>
        <v>0</v>
      </c>
      <c r="N72" s="15">
        <f t="shared" si="16"/>
        <v>0</v>
      </c>
      <c r="O72" s="15">
        <f t="shared" si="17"/>
        <v>0</v>
      </c>
      <c r="P72" s="15">
        <f t="shared" si="18"/>
        <v>0</v>
      </c>
      <c r="Q72" s="15">
        <f t="shared" si="19"/>
        <v>0</v>
      </c>
      <c r="R72" s="11">
        <f t="shared" si="21"/>
        <v>0</v>
      </c>
    </row>
    <row r="73" spans="2:18" x14ac:dyDescent="0.3">
      <c r="B73" s="6">
        <f>Data_Checks!B73</f>
        <v>70</v>
      </c>
      <c r="C73" s="7">
        <f>IF(Data!C73&lt;0,ABS(Data!C73),IF(OR(Data_Checks!C73&lt;0,Data_Checks!C73&gt;100000),AVERAGE(Data_Checks!C72,Data_Checks!C74),Data_Checks!C73))</f>
        <v>18500</v>
      </c>
      <c r="D73" s="7">
        <f>IF(Data!D73&lt;0,ABS(Data!D73),IF(OR(Data_Checks!D73&lt;0,Data_Checks!D73&gt;100000),AVERAGE(Data_Checks!D72,Data_Checks!D74),Data_Checks!D73))</f>
        <v>12250</v>
      </c>
      <c r="E73" s="7">
        <f>IF(Data!E73&lt;0,ABS(Data!E73),IF(OR(Data_Checks!E73&lt;0,Data_Checks!E73&gt;100000),AVERAGE(Data_Checks!E72,Data_Checks!E74),Data_Checks!E73))</f>
        <v>21000</v>
      </c>
      <c r="F73" s="7">
        <f>IF(Data!F73&lt;0,ABS(Data!F73),IF(OR(Data_Checks!F73&lt;0,Data_Checks!F73&gt;100000),AVERAGE(Data_Checks!F72,Data_Checks!F74),Data_Checks!F73))</f>
        <v>20300</v>
      </c>
      <c r="G73" s="7">
        <f>IF(Data!G73&lt;0,ABS(Data!G73),IF(OR(Data_Checks!G73&lt;0,Data_Checks!G73&gt;100000),AVERAGE(Data_Checks!G72,Data_Checks!G74),Data_Checks!G73))</f>
        <v>20300</v>
      </c>
      <c r="H73" s="7">
        <f>IF(Data!H73&lt;0,ABS(Data!H73),IF(OR(Data_Checks!H73&lt;0,Data_Checks!H73&gt;100000),AVERAGE(Data_Checks!H72,Data_Checks!H74),Data_Checks!H73))</f>
        <v>23100</v>
      </c>
      <c r="I73" s="12">
        <f>Data!I73</f>
        <v>3</v>
      </c>
      <c r="J73" s="8"/>
      <c r="K73" s="18">
        <f t="shared" si="22"/>
        <v>0</v>
      </c>
      <c r="L73" s="15">
        <f t="shared" si="20"/>
        <v>0</v>
      </c>
      <c r="M73" s="15">
        <f t="shared" si="15"/>
        <v>0</v>
      </c>
      <c r="N73" s="15">
        <f t="shared" si="16"/>
        <v>0</v>
      </c>
      <c r="O73" s="15">
        <f t="shared" si="17"/>
        <v>0</v>
      </c>
      <c r="P73" s="15">
        <f t="shared" si="18"/>
        <v>0</v>
      </c>
      <c r="Q73" s="15">
        <f t="shared" si="19"/>
        <v>0</v>
      </c>
      <c r="R73" s="11">
        <f t="shared" si="21"/>
        <v>0</v>
      </c>
    </row>
    <row r="74" spans="2:18" x14ac:dyDescent="0.3">
      <c r="B74" s="6">
        <f>Data_Checks!B74</f>
        <v>71</v>
      </c>
      <c r="C74" s="7">
        <f>IF(Data!C74&lt;0,ABS(Data!C74),IF(OR(Data_Checks!C74&lt;0,Data_Checks!C74&gt;100000),AVERAGE(Data_Checks!C73,Data_Checks!C75),Data_Checks!C74))</f>
        <v>14000</v>
      </c>
      <c r="D74" s="7">
        <f>IF(Data!D74&lt;0,ABS(Data!D74),IF(OR(Data_Checks!D74&lt;0,Data_Checks!D74&gt;100000),AVERAGE(Data_Checks!D73,Data_Checks!D75),Data_Checks!D74))</f>
        <v>12000</v>
      </c>
      <c r="E74" s="7">
        <f>IF(Data!E74&lt;0,ABS(Data!E74),IF(OR(Data_Checks!E74&lt;0,Data_Checks!E74&gt;100000),AVERAGE(Data_Checks!E73,Data_Checks!E75),Data_Checks!E74))</f>
        <v>17500</v>
      </c>
      <c r="F74" s="7">
        <f>IF(Data!F74&lt;0,ABS(Data!F74),IF(OR(Data_Checks!F74&lt;0,Data_Checks!F74&gt;100000),AVERAGE(Data_Checks!F73,Data_Checks!F75),Data_Checks!F74))</f>
        <v>17500</v>
      </c>
      <c r="G74" s="7">
        <f>IF(Data!G74&lt;0,ABS(Data!G74),IF(OR(Data_Checks!G74&lt;0,Data_Checks!G74&gt;100000),AVERAGE(Data_Checks!G73,Data_Checks!G75),Data_Checks!G74))</f>
        <v>15399.999999999998</v>
      </c>
      <c r="H74" s="7">
        <f>IF(Data!H74&lt;0,ABS(Data!H74),IF(OR(Data_Checks!H74&lt;0,Data_Checks!H74&gt;100000),AVERAGE(Data_Checks!H73,Data_Checks!H75),Data_Checks!H74))</f>
        <v>11100</v>
      </c>
      <c r="I74" s="12">
        <f>Data!I74</f>
        <v>7</v>
      </c>
      <c r="J74" s="8"/>
      <c r="K74" s="18">
        <f t="shared" si="22"/>
        <v>0</v>
      </c>
      <c r="L74" s="15">
        <f t="shared" si="20"/>
        <v>0</v>
      </c>
      <c r="M74" s="15">
        <f t="shared" si="15"/>
        <v>0</v>
      </c>
      <c r="N74" s="15">
        <f t="shared" si="16"/>
        <v>0</v>
      </c>
      <c r="O74" s="15">
        <f t="shared" si="17"/>
        <v>0</v>
      </c>
      <c r="P74" s="15">
        <f t="shared" si="18"/>
        <v>0</v>
      </c>
      <c r="Q74" s="15">
        <f t="shared" si="19"/>
        <v>0</v>
      </c>
      <c r="R74" s="11">
        <f t="shared" si="21"/>
        <v>0</v>
      </c>
    </row>
    <row r="75" spans="2:18" x14ac:dyDescent="0.3">
      <c r="B75" s="6">
        <f>Data_Checks!B75</f>
        <v>72</v>
      </c>
      <c r="C75" s="7">
        <f>IF(Data!C75&lt;0,ABS(Data!C75),IF(OR(Data_Checks!C75&lt;0,Data_Checks!C75&gt;100000),AVERAGE(Data_Checks!C74,Data_Checks!C76),Data_Checks!C75))</f>
        <v>13500</v>
      </c>
      <c r="D75" s="7">
        <f>IF(Data!D75&lt;0,ABS(Data!D75),IF(OR(Data_Checks!D75&lt;0,Data_Checks!D75&gt;100000),AVERAGE(Data_Checks!D74,Data_Checks!D76),Data_Checks!D75))</f>
        <v>13000</v>
      </c>
      <c r="E75" s="7">
        <f>IF(Data!E75&lt;0,ABS(Data!E75),IF(OR(Data_Checks!E75&lt;0,Data_Checks!E75&gt;100000),AVERAGE(Data_Checks!E74,Data_Checks!E76),Data_Checks!E75))</f>
        <v>20500</v>
      </c>
      <c r="F75" s="7">
        <f>IF(Data!F75&lt;0,ABS(Data!F75),IF(OR(Data_Checks!F75&lt;0,Data_Checks!F75&gt;100000),AVERAGE(Data_Checks!F74,Data_Checks!F76),Data_Checks!F75))</f>
        <v>18200</v>
      </c>
      <c r="G75" s="7">
        <f>IF(Data!G75&lt;0,ABS(Data!G75),IF(OR(Data_Checks!G75&lt;0,Data_Checks!G75&gt;100000),AVERAGE(Data_Checks!G74,Data_Checks!G76),Data_Checks!G75))</f>
        <v>14699.999999999998</v>
      </c>
      <c r="H75" s="7">
        <f>IF(Data!H75&lt;0,ABS(Data!H75),IF(OR(Data_Checks!H75&lt;0,Data_Checks!H75&gt;100000),AVERAGE(Data_Checks!H74,Data_Checks!H76),Data_Checks!H75))</f>
        <v>19800</v>
      </c>
      <c r="I75" s="12">
        <f>Data!I75</f>
        <v>4</v>
      </c>
      <c r="J75" s="8"/>
      <c r="K75" s="18">
        <f t="shared" si="22"/>
        <v>0</v>
      </c>
      <c r="L75" s="15">
        <f t="shared" si="20"/>
        <v>0</v>
      </c>
      <c r="M75" s="15">
        <f t="shared" si="15"/>
        <v>0</v>
      </c>
      <c r="N75" s="15">
        <f t="shared" si="16"/>
        <v>0</v>
      </c>
      <c r="O75" s="15">
        <f t="shared" si="17"/>
        <v>0</v>
      </c>
      <c r="P75" s="15">
        <f t="shared" si="18"/>
        <v>0</v>
      </c>
      <c r="Q75" s="15">
        <f t="shared" si="19"/>
        <v>0</v>
      </c>
      <c r="R75" s="11">
        <f t="shared" si="21"/>
        <v>0</v>
      </c>
    </row>
    <row r="76" spans="2:18" x14ac:dyDescent="0.3">
      <c r="B76" s="6">
        <f>Data_Checks!B76</f>
        <v>73</v>
      </c>
      <c r="C76" s="7">
        <f>IF(Data!C76&lt;0,ABS(Data!C76),IF(OR(Data_Checks!C76&lt;0,Data_Checks!C76&gt;100000),AVERAGE(Data_Checks!C75,Data_Checks!C77),Data_Checks!C76))</f>
        <v>12500</v>
      </c>
      <c r="D76" s="7">
        <f>IF(Data!D76&lt;0,ABS(Data!D76),IF(OR(Data_Checks!D76&lt;0,Data_Checks!D76&gt;100000),AVERAGE(Data_Checks!D75,Data_Checks!D77),Data_Checks!D76))</f>
        <v>9000</v>
      </c>
      <c r="E76" s="7">
        <f>IF(Data!E76&lt;0,ABS(Data!E76),IF(OR(Data_Checks!E76&lt;0,Data_Checks!E76&gt;100000),AVERAGE(Data_Checks!E75,Data_Checks!E77),Data_Checks!E76))</f>
        <v>23000</v>
      </c>
      <c r="F76" s="7">
        <f>IF(Data!F76&lt;0,ABS(Data!F76),IF(OR(Data_Checks!F76&lt;0,Data_Checks!F76&gt;100000),AVERAGE(Data_Checks!F75,Data_Checks!F77),Data_Checks!F76))</f>
        <v>23100</v>
      </c>
      <c r="G76" s="7">
        <f>IF(Data!G76&lt;0,ABS(Data!G76),IF(OR(Data_Checks!G76&lt;0,Data_Checks!G76&gt;100000),AVERAGE(Data_Checks!G75,Data_Checks!G77),Data_Checks!G76))</f>
        <v>20300</v>
      </c>
      <c r="H76" s="7">
        <f>IF(Data!H76&lt;0,ABS(Data!H76),IF(OR(Data_Checks!H76&lt;0,Data_Checks!H76&gt;100000),AVERAGE(Data_Checks!H75,Data_Checks!H77),Data_Checks!H76))</f>
        <v>9900</v>
      </c>
      <c r="I76" s="12">
        <f>Data!I76</f>
        <v>3</v>
      </c>
      <c r="J76" s="8"/>
      <c r="K76" s="18">
        <f t="shared" si="22"/>
        <v>0</v>
      </c>
      <c r="L76" s="15">
        <f t="shared" si="20"/>
        <v>0</v>
      </c>
      <c r="M76" s="15">
        <f t="shared" si="15"/>
        <v>0</v>
      </c>
      <c r="N76" s="15">
        <f t="shared" si="16"/>
        <v>0</v>
      </c>
      <c r="O76" s="15">
        <f t="shared" si="17"/>
        <v>0</v>
      </c>
      <c r="P76" s="15">
        <f t="shared" si="18"/>
        <v>0</v>
      </c>
      <c r="Q76" s="15">
        <f t="shared" si="19"/>
        <v>0</v>
      </c>
      <c r="R76" s="11">
        <f t="shared" si="21"/>
        <v>0</v>
      </c>
    </row>
    <row r="77" spans="2:18" x14ac:dyDescent="0.3">
      <c r="B77" s="6">
        <f>Data_Checks!B77</f>
        <v>74</v>
      </c>
      <c r="C77" s="7">
        <f>IF(Data!C77&lt;0,ABS(Data!C77),IF(OR(Data_Checks!C77&lt;0,Data_Checks!C77&gt;100000),AVERAGE(Data_Checks!C76,Data_Checks!C78),Data_Checks!C77))</f>
        <v>12500</v>
      </c>
      <c r="D77" s="7">
        <f>IF(Data!D77&lt;0,ABS(Data!D77),IF(OR(Data_Checks!D77&lt;0,Data_Checks!D77&gt;100000),AVERAGE(Data_Checks!D76,Data_Checks!D78),Data_Checks!D77))</f>
        <v>9500</v>
      </c>
      <c r="E77" s="7">
        <f>IF(Data!E77&lt;0,ABS(Data!E77),IF(OR(Data_Checks!E77&lt;0,Data_Checks!E77&gt;100000),AVERAGE(Data_Checks!E76,Data_Checks!E78),Data_Checks!E77))</f>
        <v>20000</v>
      </c>
      <c r="F77" s="7">
        <f>IF(Data!F77&lt;0,ABS(Data!F77),IF(OR(Data_Checks!F77&lt;0,Data_Checks!F77&gt;100000),AVERAGE(Data_Checks!F76,Data_Checks!F78),Data_Checks!F77))</f>
        <v>16800</v>
      </c>
      <c r="G77" s="7">
        <f>IF(Data!G77&lt;0,ABS(Data!G77),IF(OR(Data_Checks!G77&lt;0,Data_Checks!G77&gt;100000),AVERAGE(Data_Checks!G76,Data_Checks!G78),Data_Checks!G77))</f>
        <v>13300</v>
      </c>
      <c r="H77" s="7">
        <f>IF(Data!H77&lt;0,ABS(Data!H77),IF(OR(Data_Checks!H77&lt;0,Data_Checks!H77&gt;100000),AVERAGE(Data_Checks!H76,Data_Checks!H78),Data_Checks!H77))</f>
        <v>19800</v>
      </c>
      <c r="I77" s="12">
        <f>Data!I77</f>
        <v>4</v>
      </c>
      <c r="J77" s="8"/>
      <c r="K77" s="18">
        <f t="shared" si="22"/>
        <v>0</v>
      </c>
      <c r="L77" s="15">
        <f t="shared" si="20"/>
        <v>0</v>
      </c>
      <c r="M77" s="15">
        <f t="shared" si="15"/>
        <v>0</v>
      </c>
      <c r="N77" s="15">
        <f t="shared" si="16"/>
        <v>0</v>
      </c>
      <c r="O77" s="15">
        <f t="shared" si="17"/>
        <v>0</v>
      </c>
      <c r="P77" s="15">
        <f t="shared" si="18"/>
        <v>0</v>
      </c>
      <c r="Q77" s="15">
        <f t="shared" si="19"/>
        <v>0</v>
      </c>
      <c r="R77" s="11">
        <f t="shared" si="21"/>
        <v>0</v>
      </c>
    </row>
    <row r="78" spans="2:18" x14ac:dyDescent="0.3">
      <c r="B78" s="6">
        <f>Data_Checks!B78</f>
        <v>75</v>
      </c>
      <c r="C78" s="7">
        <f>IF(Data!C78&lt;0,ABS(Data!C78),IF(OR(Data_Checks!C78&lt;0,Data_Checks!C78&gt;100000),AVERAGE(Data_Checks!C77,Data_Checks!C79),Data_Checks!C78))</f>
        <v>18500</v>
      </c>
      <c r="D78" s="7">
        <f>IF(Data!D78&lt;0,ABS(Data!D78),IF(OR(Data_Checks!D78&lt;0,Data_Checks!D78&gt;100000),AVERAGE(Data_Checks!D77,Data_Checks!D79),Data_Checks!D78))</f>
        <v>7500</v>
      </c>
      <c r="E78" s="7">
        <f>IF(Data!E78&lt;0,ABS(Data!E78),IF(OR(Data_Checks!E78&lt;0,Data_Checks!E78&gt;100000),AVERAGE(Data_Checks!E77,Data_Checks!E79),Data_Checks!E78))</f>
        <v>21500</v>
      </c>
      <c r="F78" s="7">
        <f>IF(Data!F78&lt;0,ABS(Data!F78),IF(OR(Data_Checks!F78&lt;0,Data_Checks!F78&gt;100000),AVERAGE(Data_Checks!F77,Data_Checks!F79),Data_Checks!F78))</f>
        <v>17500</v>
      </c>
      <c r="G78" s="7">
        <f>IF(Data!G78&lt;0,ABS(Data!G78),IF(OR(Data_Checks!G78&lt;0,Data_Checks!G78&gt;100000),AVERAGE(Data_Checks!G77,Data_Checks!G79),Data_Checks!G78))</f>
        <v>18900</v>
      </c>
      <c r="H78" s="7">
        <f>IF(Data!H78&lt;0,ABS(Data!H78),IF(OR(Data_Checks!H78&lt;0,Data_Checks!H78&gt;100000),AVERAGE(Data_Checks!H77,Data_Checks!H79),Data_Checks!H78))</f>
        <v>10200</v>
      </c>
      <c r="I78" s="12">
        <f>Data!I78</f>
        <v>6</v>
      </c>
      <c r="J78" s="8"/>
      <c r="K78" s="18">
        <f t="shared" si="22"/>
        <v>0</v>
      </c>
      <c r="L78" s="15">
        <f t="shared" si="20"/>
        <v>0</v>
      </c>
      <c r="M78" s="15">
        <f t="shared" si="15"/>
        <v>0</v>
      </c>
      <c r="N78" s="15">
        <f t="shared" si="16"/>
        <v>0</v>
      </c>
      <c r="O78" s="15">
        <f t="shared" si="17"/>
        <v>0</v>
      </c>
      <c r="P78" s="15">
        <f t="shared" si="18"/>
        <v>0</v>
      </c>
      <c r="Q78" s="15">
        <f t="shared" si="19"/>
        <v>0</v>
      </c>
      <c r="R78" s="11">
        <f t="shared" si="21"/>
        <v>0</v>
      </c>
    </row>
    <row r="79" spans="2:18" x14ac:dyDescent="0.3">
      <c r="B79" s="6">
        <f>Data_Checks!B79</f>
        <v>76</v>
      </c>
      <c r="C79" s="7">
        <f>IF(Data!C79&lt;0,ABS(Data!C79),IF(OR(Data_Checks!C79&lt;0,Data_Checks!C79&gt;100000),AVERAGE(Data_Checks!C78,Data_Checks!C80),Data_Checks!C79))</f>
        <v>17000</v>
      </c>
      <c r="D79" s="7">
        <f>IF(Data!D79&lt;0,ABS(Data!D79),IF(OR(Data_Checks!D79&lt;0,Data_Checks!D79&gt;100000),AVERAGE(Data_Checks!D78,Data_Checks!D80),Data_Checks!D79))</f>
        <v>8500</v>
      </c>
      <c r="E79" s="7">
        <f>IF(Data!E79&lt;0,ABS(Data!E79),IF(OR(Data_Checks!E79&lt;0,Data_Checks!E79&gt;100000),AVERAGE(Data_Checks!E78,Data_Checks!E80),Data_Checks!E79))</f>
        <v>20000</v>
      </c>
      <c r="F79" s="7">
        <f>IF(Data!F79&lt;0,ABS(Data!F79),IF(OR(Data_Checks!F79&lt;0,Data_Checks!F79&gt;100000),AVERAGE(Data_Checks!F78,Data_Checks!F80),Data_Checks!F79))</f>
        <v>18900</v>
      </c>
      <c r="G79" s="7">
        <f>IF(Data!G79&lt;0,ABS(Data!G79),IF(OR(Data_Checks!G79&lt;0,Data_Checks!G79&gt;100000),AVERAGE(Data_Checks!G78,Data_Checks!G80),Data_Checks!G79))</f>
        <v>16099.999999999998</v>
      </c>
      <c r="H79" s="7">
        <f>IF(Data!H79&lt;0,ABS(Data!H79),IF(OR(Data_Checks!H79&lt;0,Data_Checks!H79&gt;100000),AVERAGE(Data_Checks!H78,Data_Checks!H80),Data_Checks!H79))</f>
        <v>12900</v>
      </c>
      <c r="I79" s="12">
        <f>Data!I79</f>
        <v>3</v>
      </c>
      <c r="J79" s="8"/>
      <c r="K79" s="18">
        <f t="shared" si="22"/>
        <v>0</v>
      </c>
      <c r="L79" s="15">
        <f t="shared" si="20"/>
        <v>0</v>
      </c>
      <c r="M79" s="15">
        <f t="shared" si="15"/>
        <v>0</v>
      </c>
      <c r="N79" s="15">
        <f t="shared" si="16"/>
        <v>0</v>
      </c>
      <c r="O79" s="15">
        <f t="shared" si="17"/>
        <v>0</v>
      </c>
      <c r="P79" s="15">
        <f t="shared" si="18"/>
        <v>0</v>
      </c>
      <c r="Q79" s="15">
        <f t="shared" si="19"/>
        <v>0</v>
      </c>
      <c r="R79" s="11">
        <f t="shared" si="21"/>
        <v>0</v>
      </c>
    </row>
    <row r="80" spans="2:18" x14ac:dyDescent="0.3">
      <c r="B80" s="6">
        <f>Data_Checks!B80</f>
        <v>77</v>
      </c>
      <c r="C80" s="7">
        <f>IF(Data!C80&lt;0,ABS(Data!C80),IF(OR(Data_Checks!C80&lt;0,Data_Checks!C80&gt;100000),AVERAGE(Data_Checks!C79,Data_Checks!C81),Data_Checks!C80))</f>
        <v>16500</v>
      </c>
      <c r="D80" s="7">
        <f>IF(Data!D80&lt;0,ABS(Data!D80),IF(OR(Data_Checks!D80&lt;0,Data_Checks!D80&gt;100000),AVERAGE(Data_Checks!D79,Data_Checks!D81),Data_Checks!D80))</f>
        <v>13500</v>
      </c>
      <c r="E80" s="7">
        <f>IF(Data!E80&lt;0,ABS(Data!E80),IF(OR(Data_Checks!E80&lt;0,Data_Checks!E80&gt;100000),AVERAGE(Data_Checks!E79,Data_Checks!E81),Data_Checks!E80))</f>
        <v>21500</v>
      </c>
      <c r="F80" s="7">
        <f>IF(Data!F80&lt;0,ABS(Data!F80),IF(OR(Data_Checks!F80&lt;0,Data_Checks!F80&gt;100000),AVERAGE(Data_Checks!F79,Data_Checks!F81),Data_Checks!F80))</f>
        <v>18900</v>
      </c>
      <c r="G80" s="7">
        <f>IF(Data!G80&lt;0,ABS(Data!G80),IF(OR(Data_Checks!G80&lt;0,Data_Checks!G80&gt;100000),AVERAGE(Data_Checks!G79,Data_Checks!G81),Data_Checks!G80))</f>
        <v>15399.999999999998</v>
      </c>
      <c r="H80" s="7">
        <f>IF(Data!H80&lt;0,ABS(Data!H80),IF(OR(Data_Checks!H80&lt;0,Data_Checks!H80&gt;100000),AVERAGE(Data_Checks!H79,Data_Checks!H81),Data_Checks!H80))</f>
        <v>14400</v>
      </c>
      <c r="I80" s="12">
        <f>Data!I80</f>
        <v>2</v>
      </c>
      <c r="J80" s="8"/>
      <c r="K80" s="18">
        <f t="shared" si="22"/>
        <v>0</v>
      </c>
      <c r="L80" s="15">
        <f t="shared" si="20"/>
        <v>0</v>
      </c>
      <c r="M80" s="15">
        <f t="shared" si="15"/>
        <v>0</v>
      </c>
      <c r="N80" s="15">
        <f t="shared" si="16"/>
        <v>0</v>
      </c>
      <c r="O80" s="15">
        <f t="shared" si="17"/>
        <v>0</v>
      </c>
      <c r="P80" s="15">
        <f t="shared" si="18"/>
        <v>0</v>
      </c>
      <c r="Q80" s="15">
        <f t="shared" si="19"/>
        <v>0</v>
      </c>
      <c r="R80" s="11">
        <f t="shared" si="21"/>
        <v>0</v>
      </c>
    </row>
    <row r="81" spans="2:18" x14ac:dyDescent="0.3">
      <c r="B81" s="6">
        <f>Data_Checks!B81</f>
        <v>78</v>
      </c>
      <c r="C81" s="7">
        <f>IF(Data!C81&lt;0,ABS(Data!C81),IF(OR(Data_Checks!C81&lt;0,Data_Checks!C81&gt;100000),AVERAGE(Data_Checks!C80,Data_Checks!C82),Data_Checks!C81))</f>
        <v>19500</v>
      </c>
      <c r="D81" s="7">
        <f>IF(Data!D81&lt;0,ABS(Data!D81),IF(OR(Data_Checks!D81&lt;0,Data_Checks!D81&gt;100000),AVERAGE(Data_Checks!D80,Data_Checks!D82),Data_Checks!D81))</f>
        <v>12000</v>
      </c>
      <c r="E81" s="7">
        <f>IF(Data!E81&lt;0,ABS(Data!E81),IF(OR(Data_Checks!E81&lt;0,Data_Checks!E81&gt;100000),AVERAGE(Data_Checks!E80,Data_Checks!E82),Data_Checks!E81))</f>
        <v>18500</v>
      </c>
      <c r="F81" s="7">
        <f>IF(Data!F81&lt;0,ABS(Data!F81),IF(OR(Data_Checks!F81&lt;0,Data_Checks!F81&gt;100000),AVERAGE(Data_Checks!F80,Data_Checks!F82),Data_Checks!F81))</f>
        <v>22400</v>
      </c>
      <c r="G81" s="7">
        <f>IF(Data!G81&lt;0,ABS(Data!G81),IF(OR(Data_Checks!G81&lt;0,Data_Checks!G81&gt;100000),AVERAGE(Data_Checks!G80,Data_Checks!G82),Data_Checks!G81))</f>
        <v>14699.999999999998</v>
      </c>
      <c r="H81" s="7">
        <f>IF(Data!H81&lt;0,ABS(Data!H81),IF(OR(Data_Checks!H81&lt;0,Data_Checks!H81&gt;100000),AVERAGE(Data_Checks!H80,Data_Checks!H82),Data_Checks!H81))</f>
        <v>23700</v>
      </c>
      <c r="I81" s="12">
        <f>Data!I81</f>
        <v>5</v>
      </c>
      <c r="J81" s="8"/>
      <c r="K81" s="18">
        <f t="shared" si="22"/>
        <v>0</v>
      </c>
      <c r="L81" s="15">
        <f t="shared" si="20"/>
        <v>0</v>
      </c>
      <c r="M81" s="15">
        <f t="shared" si="15"/>
        <v>0</v>
      </c>
      <c r="N81" s="15">
        <f t="shared" si="16"/>
        <v>0</v>
      </c>
      <c r="O81" s="15">
        <f t="shared" si="17"/>
        <v>0</v>
      </c>
      <c r="P81" s="15">
        <f t="shared" si="18"/>
        <v>0</v>
      </c>
      <c r="Q81" s="15">
        <f t="shared" si="19"/>
        <v>0</v>
      </c>
      <c r="R81" s="11">
        <f t="shared" si="21"/>
        <v>0</v>
      </c>
    </row>
    <row r="82" spans="2:18" x14ac:dyDescent="0.3">
      <c r="B82" s="6">
        <f>Data_Checks!B82</f>
        <v>79</v>
      </c>
      <c r="C82" s="7">
        <f>IF(Data!C82&lt;0,ABS(Data!C82),IF(OR(Data_Checks!C82&lt;0,Data_Checks!C82&gt;100000),AVERAGE(Data_Checks!C81,Data_Checks!C83),Data_Checks!C82))</f>
        <v>18000</v>
      </c>
      <c r="D82" s="7">
        <f>IF(Data!D82&lt;0,ABS(Data!D82),IF(OR(Data_Checks!D82&lt;0,Data_Checks!D82&gt;100000),AVERAGE(Data_Checks!D81,Data_Checks!D83),Data_Checks!D82))</f>
        <v>12000</v>
      </c>
      <c r="E82" s="7">
        <f>IF(Data!E82&lt;0,ABS(Data!E82),IF(OR(Data_Checks!E82&lt;0,Data_Checks!E82&gt;100000),AVERAGE(Data_Checks!E81,Data_Checks!E83),Data_Checks!E82))</f>
        <v>22000</v>
      </c>
      <c r="F82" s="7">
        <f>IF(Data!F82&lt;0,ABS(Data!F82),IF(OR(Data_Checks!F82&lt;0,Data_Checks!F82&gt;100000),AVERAGE(Data_Checks!F81,Data_Checks!F83),Data_Checks!F82))</f>
        <v>22400</v>
      </c>
      <c r="G82" s="7">
        <f>IF(Data!G82&lt;0,ABS(Data!G82),IF(OR(Data_Checks!G82&lt;0,Data_Checks!G82&gt;100000),AVERAGE(Data_Checks!G81,Data_Checks!G83),Data_Checks!G82))</f>
        <v>16099.999999999998</v>
      </c>
      <c r="H82" s="7">
        <f>IF(Data!H82&lt;0,ABS(Data!H82),IF(OR(Data_Checks!H82&lt;0,Data_Checks!H82&gt;100000),AVERAGE(Data_Checks!H81,Data_Checks!H83),Data_Checks!H82))</f>
        <v>14400</v>
      </c>
      <c r="I82" s="12">
        <f>Data!I82</f>
        <v>5</v>
      </c>
      <c r="J82" s="8"/>
      <c r="K82" s="18">
        <f t="shared" si="22"/>
        <v>0</v>
      </c>
      <c r="L82" s="15">
        <f t="shared" si="20"/>
        <v>0</v>
      </c>
      <c r="M82" s="15">
        <f t="shared" si="15"/>
        <v>0</v>
      </c>
      <c r="N82" s="15">
        <f t="shared" si="16"/>
        <v>0</v>
      </c>
      <c r="O82" s="15">
        <f t="shared" si="17"/>
        <v>0</v>
      </c>
      <c r="P82" s="15">
        <f t="shared" si="18"/>
        <v>0</v>
      </c>
      <c r="Q82" s="15">
        <f t="shared" si="19"/>
        <v>0</v>
      </c>
      <c r="R82" s="11">
        <f t="shared" si="21"/>
        <v>0</v>
      </c>
    </row>
    <row r="83" spans="2:18" x14ac:dyDescent="0.3">
      <c r="B83" s="6">
        <f>Data_Checks!B83</f>
        <v>80</v>
      </c>
      <c r="C83" s="7">
        <f>IF(Data!C83&lt;0,ABS(Data!C83),IF(OR(Data_Checks!C83&lt;0,Data_Checks!C83&gt;100000),AVERAGE(Data_Checks!C82,Data_Checks!C84),Data_Checks!C83))</f>
        <v>18000</v>
      </c>
      <c r="D83" s="7">
        <f>IF(Data!D83&lt;0,ABS(Data!D83),IF(OR(Data_Checks!D83&lt;0,Data_Checks!D83&gt;100000),AVERAGE(Data_Checks!D82,Data_Checks!D84),Data_Checks!D83))</f>
        <v>13500</v>
      </c>
      <c r="E83" s="7">
        <f>IF(Data!E83&lt;0,ABS(Data!E83),IF(OR(Data_Checks!E83&lt;0,Data_Checks!E83&gt;100000),AVERAGE(Data_Checks!E82,Data_Checks!E84),Data_Checks!E83))</f>
        <v>18500</v>
      </c>
      <c r="F83" s="7">
        <f>IF(Data!F83&lt;0,ABS(Data!F83),IF(OR(Data_Checks!F83&lt;0,Data_Checks!F83&gt;100000),AVERAGE(Data_Checks!F82,Data_Checks!F84),Data_Checks!F83))</f>
        <v>17500</v>
      </c>
      <c r="G83" s="7">
        <f>IF(Data!G83&lt;0,ABS(Data!G83),IF(OR(Data_Checks!G83&lt;0,Data_Checks!G83&gt;100000),AVERAGE(Data_Checks!G82,Data_Checks!G84),Data_Checks!G83))</f>
        <v>12600</v>
      </c>
      <c r="H83" s="7">
        <f>IF(Data!H83&lt;0,ABS(Data!H83),IF(OR(Data_Checks!H83&lt;0,Data_Checks!H83&gt;100000),AVERAGE(Data_Checks!H82,Data_Checks!H84),Data_Checks!H83))</f>
        <v>10800</v>
      </c>
      <c r="I83" s="12">
        <f>Data!I83</f>
        <v>2</v>
      </c>
      <c r="J83" s="8"/>
      <c r="K83" s="18">
        <f t="shared" si="22"/>
        <v>0</v>
      </c>
      <c r="L83" s="15">
        <f t="shared" si="20"/>
        <v>0</v>
      </c>
      <c r="M83" s="15">
        <f t="shared" si="15"/>
        <v>0</v>
      </c>
      <c r="N83" s="15">
        <f t="shared" si="16"/>
        <v>0</v>
      </c>
      <c r="O83" s="15">
        <f t="shared" si="17"/>
        <v>0</v>
      </c>
      <c r="P83" s="15">
        <f t="shared" si="18"/>
        <v>0</v>
      </c>
      <c r="Q83" s="15">
        <f t="shared" si="19"/>
        <v>0</v>
      </c>
      <c r="R83" s="11">
        <f t="shared" si="21"/>
        <v>0</v>
      </c>
    </row>
    <row r="84" spans="2:18" x14ac:dyDescent="0.3">
      <c r="B84" s="6">
        <f>Data_Checks!B84</f>
        <v>81</v>
      </c>
      <c r="C84" s="7">
        <f>IF(Data!C84&lt;0,ABS(Data!C84),IF(OR(Data_Checks!C84&lt;0,Data_Checks!C84&gt;100000),AVERAGE(Data_Checks!C83,Data_Checks!C85),Data_Checks!C84))</f>
        <v>18500</v>
      </c>
      <c r="D84" s="7">
        <f>IF(Data!D84&lt;0,ABS(Data!D84),IF(OR(Data_Checks!D84&lt;0,Data_Checks!D84&gt;100000),AVERAGE(Data_Checks!D83,Data_Checks!D85),Data_Checks!D84))</f>
        <v>7500</v>
      </c>
      <c r="E84" s="7">
        <f>IF(Data!E84&lt;0,ABS(Data!E84),IF(OR(Data_Checks!E84&lt;0,Data_Checks!E84&gt;100000),AVERAGE(Data_Checks!E83,Data_Checks!E85),Data_Checks!E84))</f>
        <v>18000</v>
      </c>
      <c r="F84" s="7">
        <f>IF(Data!F84&lt;0,ABS(Data!F84),IF(OR(Data_Checks!F84&lt;0,Data_Checks!F84&gt;100000),AVERAGE(Data_Checks!F83,Data_Checks!F85),Data_Checks!F84))</f>
        <v>21700</v>
      </c>
      <c r="G84" s="7">
        <f>IF(Data!G84&lt;0,ABS(Data!G84),IF(OR(Data_Checks!G84&lt;0,Data_Checks!G84&gt;100000),AVERAGE(Data_Checks!G83,Data_Checks!G85),Data_Checks!G84))</f>
        <v>18900</v>
      </c>
      <c r="H84" s="7">
        <f>IF(Data!H84&lt;0,ABS(Data!H84),IF(OR(Data_Checks!H84&lt;0,Data_Checks!H84&gt;100000),AVERAGE(Data_Checks!H83,Data_Checks!H85),Data_Checks!H84))</f>
        <v>15000</v>
      </c>
      <c r="I84" s="12">
        <f>Data!I84</f>
        <v>6</v>
      </c>
      <c r="J84" s="8"/>
      <c r="K84" s="18">
        <f t="shared" si="22"/>
        <v>0</v>
      </c>
      <c r="L84" s="15">
        <f t="shared" si="20"/>
        <v>0</v>
      </c>
      <c r="M84" s="15">
        <f t="shared" si="15"/>
        <v>0</v>
      </c>
      <c r="N84" s="15">
        <f t="shared" si="16"/>
        <v>0</v>
      </c>
      <c r="O84" s="15">
        <f t="shared" si="17"/>
        <v>0</v>
      </c>
      <c r="P84" s="15">
        <f t="shared" si="18"/>
        <v>0</v>
      </c>
      <c r="Q84" s="15">
        <f t="shared" si="19"/>
        <v>0</v>
      </c>
      <c r="R84" s="11">
        <f t="shared" si="21"/>
        <v>0</v>
      </c>
    </row>
    <row r="85" spans="2:18" x14ac:dyDescent="0.3">
      <c r="B85" s="6">
        <f>Data_Checks!B85</f>
        <v>82</v>
      </c>
      <c r="C85" s="7">
        <f>IF(Data!C85&lt;0,ABS(Data!C85),IF(OR(Data_Checks!C85&lt;0,Data_Checks!C85&gt;100000),AVERAGE(Data_Checks!C84,Data_Checks!C86),Data_Checks!C85))</f>
        <v>11500</v>
      </c>
      <c r="D85" s="7">
        <f>IF(Data!D85&lt;0,ABS(Data!D85),IF(OR(Data_Checks!D85&lt;0,Data_Checks!D85&gt;100000),AVERAGE(Data_Checks!D84,Data_Checks!D86),Data_Checks!D85))</f>
        <v>13000</v>
      </c>
      <c r="E85" s="7">
        <f>IF(Data!E85&lt;0,ABS(Data!E85),IF(OR(Data_Checks!E85&lt;0,Data_Checks!E85&gt;100000),AVERAGE(Data_Checks!E84,Data_Checks!E86),Data_Checks!E85))</f>
        <v>22500</v>
      </c>
      <c r="F85" s="7">
        <f>IF(Data!F85&lt;0,ABS(Data!F85),IF(OR(Data_Checks!F85&lt;0,Data_Checks!F85&gt;100000),AVERAGE(Data_Checks!F84,Data_Checks!F86),Data_Checks!F85))</f>
        <v>18200</v>
      </c>
      <c r="G85" s="7">
        <f>IF(Data!G85&lt;0,ABS(Data!G85),IF(OR(Data_Checks!G85&lt;0,Data_Checks!G85&gt;100000),AVERAGE(Data_Checks!G84,Data_Checks!G86),Data_Checks!G85))</f>
        <v>21000</v>
      </c>
      <c r="H85" s="7">
        <f>IF(Data!H85&lt;0,ABS(Data!H85),IF(OR(Data_Checks!H85&lt;0,Data_Checks!H85&gt;100000),AVERAGE(Data_Checks!H84,Data_Checks!H86),Data_Checks!H85))</f>
        <v>19200</v>
      </c>
      <c r="I85" s="12">
        <f>Data!I85</f>
        <v>3</v>
      </c>
      <c r="J85" s="8"/>
      <c r="K85" s="18">
        <f t="shared" si="22"/>
        <v>0</v>
      </c>
      <c r="L85" s="15">
        <f t="shared" si="20"/>
        <v>0</v>
      </c>
      <c r="M85" s="15">
        <f t="shared" si="15"/>
        <v>0</v>
      </c>
      <c r="N85" s="15">
        <f t="shared" si="16"/>
        <v>0</v>
      </c>
      <c r="O85" s="15">
        <f t="shared" si="17"/>
        <v>0</v>
      </c>
      <c r="P85" s="15">
        <f t="shared" si="18"/>
        <v>0</v>
      </c>
      <c r="Q85" s="15">
        <f t="shared" si="19"/>
        <v>0</v>
      </c>
      <c r="R85" s="11">
        <f t="shared" si="21"/>
        <v>0</v>
      </c>
    </row>
    <row r="86" spans="2:18" x14ac:dyDescent="0.3">
      <c r="B86" s="6">
        <f>Data_Checks!B86</f>
        <v>83</v>
      </c>
      <c r="C86" s="7">
        <f>IF(Data!C86&lt;0,ABS(Data!C86),IF(OR(Data_Checks!C86&lt;0,Data_Checks!C86&gt;100000),AVERAGE(Data_Checks!C85,Data_Checks!C87),Data_Checks!C86))</f>
        <v>12000</v>
      </c>
      <c r="D86" s="7">
        <f>IF(Data!D86&lt;0,ABS(Data!D86),IF(OR(Data_Checks!D86&lt;0,Data_Checks!D86&gt;100000),AVERAGE(Data_Checks!D85,Data_Checks!D87),Data_Checks!D86))</f>
        <v>11500</v>
      </c>
      <c r="E86" s="7">
        <f>IF(Data!E86&lt;0,ABS(Data!E86),IF(OR(Data_Checks!E86&lt;0,Data_Checks!E86&gt;100000),AVERAGE(Data_Checks!E85,Data_Checks!E87),Data_Checks!E86))</f>
        <v>18500</v>
      </c>
      <c r="F86" s="7">
        <f>IF(Data!F86&lt;0,ABS(Data!F86),IF(OR(Data_Checks!F86&lt;0,Data_Checks!F86&gt;100000),AVERAGE(Data_Checks!F85,Data_Checks!F87),Data_Checks!F86))</f>
        <v>19600</v>
      </c>
      <c r="G86" s="7">
        <f>IF(Data!G86&lt;0,ABS(Data!G86),IF(OR(Data_Checks!G86&lt;0,Data_Checks!G86&gt;100000),AVERAGE(Data_Checks!G85,Data_Checks!G87),Data_Checks!G86))</f>
        <v>12600</v>
      </c>
      <c r="H86" s="7">
        <f>IF(Data!H86&lt;0,ABS(Data!H86),IF(OR(Data_Checks!H86&lt;0,Data_Checks!H86&gt;100000),AVERAGE(Data_Checks!H85,Data_Checks!H87),Data_Checks!H86))</f>
        <v>15900</v>
      </c>
      <c r="I86" s="12">
        <f>Data!I86</f>
        <v>2</v>
      </c>
      <c r="J86" s="8"/>
      <c r="K86" s="18">
        <f t="shared" si="22"/>
        <v>0</v>
      </c>
      <c r="L86" s="15">
        <f t="shared" si="20"/>
        <v>0</v>
      </c>
      <c r="M86" s="15">
        <f t="shared" si="15"/>
        <v>0</v>
      </c>
      <c r="N86" s="15">
        <f t="shared" si="16"/>
        <v>0</v>
      </c>
      <c r="O86" s="15">
        <f t="shared" si="17"/>
        <v>0</v>
      </c>
      <c r="P86" s="15">
        <f t="shared" si="18"/>
        <v>0</v>
      </c>
      <c r="Q86" s="15">
        <f t="shared" si="19"/>
        <v>0</v>
      </c>
      <c r="R86" s="11">
        <f t="shared" si="21"/>
        <v>0</v>
      </c>
    </row>
    <row r="87" spans="2:18" x14ac:dyDescent="0.3">
      <c r="B87" s="6">
        <f>Data_Checks!B87</f>
        <v>84</v>
      </c>
      <c r="C87" s="7">
        <f>IF(Data!C87&lt;0,ABS(Data!C87),IF(OR(Data_Checks!C87&lt;0,Data_Checks!C87&gt;100000),AVERAGE(Data_Checks!C86,Data_Checks!C88),Data_Checks!C87))</f>
        <v>20000</v>
      </c>
      <c r="D87" s="7">
        <f>IF(Data!D87&lt;0,ABS(Data!D87),IF(OR(Data_Checks!D87&lt;0,Data_Checks!D87&gt;100000),AVERAGE(Data_Checks!D86,Data_Checks!D88),Data_Checks!D87))</f>
        <v>12500</v>
      </c>
      <c r="E87" s="7">
        <f>IF(Data!E87&lt;0,ABS(Data!E87),IF(OR(Data_Checks!E87&lt;0,Data_Checks!E87&gt;100000),AVERAGE(Data_Checks!E86,Data_Checks!E88),Data_Checks!E87))</f>
        <v>22000</v>
      </c>
      <c r="F87" s="7">
        <f>IF(Data!F87&lt;0,ABS(Data!F87),IF(OR(Data_Checks!F87&lt;0,Data_Checks!F87&gt;100000),AVERAGE(Data_Checks!F86,Data_Checks!F88),Data_Checks!F87))</f>
        <v>20300</v>
      </c>
      <c r="G87" s="7">
        <f>IF(Data!G87&lt;0,ABS(Data!G87),IF(OR(Data_Checks!G87&lt;0,Data_Checks!G87&gt;100000),AVERAGE(Data_Checks!G86,Data_Checks!G88),Data_Checks!G87))</f>
        <v>15399.999999999998</v>
      </c>
      <c r="H87" s="7">
        <f>IF(Data!H87&lt;0,ABS(Data!H87),IF(OR(Data_Checks!H87&lt;0,Data_Checks!H87&gt;100000),AVERAGE(Data_Checks!H86,Data_Checks!H88),Data_Checks!H87))</f>
        <v>22800</v>
      </c>
      <c r="I87" s="12">
        <f>Data!I87</f>
        <v>2</v>
      </c>
      <c r="J87" s="8"/>
      <c r="K87" s="18">
        <f t="shared" si="22"/>
        <v>0</v>
      </c>
      <c r="L87" s="15">
        <f t="shared" si="20"/>
        <v>0</v>
      </c>
      <c r="M87" s="15">
        <f t="shared" si="15"/>
        <v>0</v>
      </c>
      <c r="N87" s="15">
        <f t="shared" si="16"/>
        <v>0</v>
      </c>
      <c r="O87" s="15">
        <f t="shared" si="17"/>
        <v>0</v>
      </c>
      <c r="P87" s="15">
        <f t="shared" si="18"/>
        <v>0</v>
      </c>
      <c r="Q87" s="15">
        <f t="shared" si="19"/>
        <v>0</v>
      </c>
      <c r="R87" s="11">
        <f t="shared" si="21"/>
        <v>0</v>
      </c>
    </row>
    <row r="88" spans="2:18" x14ac:dyDescent="0.3">
      <c r="B88" s="6">
        <f>Data_Checks!B88</f>
        <v>85</v>
      </c>
      <c r="C88" s="7">
        <f>IF(Data!C88&lt;0,ABS(Data!C88),IF(OR(Data_Checks!C88&lt;0,Data_Checks!C88&gt;100000),AVERAGE(Data_Checks!C87,Data_Checks!C89),Data_Checks!C88))</f>
        <v>14500</v>
      </c>
      <c r="D88" s="7">
        <f>IF(Data!D88&lt;0,ABS(Data!D88),IF(OR(Data_Checks!D88&lt;0,Data_Checks!D88&gt;100000),AVERAGE(Data_Checks!D87,Data_Checks!D89),Data_Checks!D88))</f>
        <v>9000</v>
      </c>
      <c r="E88" s="7">
        <f>IF(Data!E88&lt;0,ABS(Data!E88),IF(OR(Data_Checks!E88&lt;0,Data_Checks!E88&gt;100000),AVERAGE(Data_Checks!E87,Data_Checks!E89),Data_Checks!E88))</f>
        <v>19500</v>
      </c>
      <c r="F88" s="7">
        <f>IF(Data!F88&lt;0,ABS(Data!F88),IF(OR(Data_Checks!F88&lt;0,Data_Checks!F88&gt;100000),AVERAGE(Data_Checks!F87,Data_Checks!F89),Data_Checks!F88))</f>
        <v>20300</v>
      </c>
      <c r="G88" s="7">
        <f>IF(Data!G88&lt;0,ABS(Data!G88),IF(OR(Data_Checks!G88&lt;0,Data_Checks!G88&gt;100000),AVERAGE(Data_Checks!G87,Data_Checks!G89),Data_Checks!G88))</f>
        <v>14000</v>
      </c>
      <c r="H88" s="7">
        <f>IF(Data!H88&lt;0,ABS(Data!H88),IF(OR(Data_Checks!H88&lt;0,Data_Checks!H88&gt;100000),AVERAGE(Data_Checks!H87,Data_Checks!H89),Data_Checks!H88))</f>
        <v>11700</v>
      </c>
      <c r="I88" s="12">
        <f>Data!I88</f>
        <v>3</v>
      </c>
      <c r="J88" s="8"/>
      <c r="K88" s="18">
        <f t="shared" si="22"/>
        <v>0</v>
      </c>
      <c r="L88" s="15">
        <f t="shared" si="20"/>
        <v>0</v>
      </c>
      <c r="M88" s="15">
        <f t="shared" si="15"/>
        <v>0</v>
      </c>
      <c r="N88" s="15">
        <f t="shared" si="16"/>
        <v>0</v>
      </c>
      <c r="O88" s="15">
        <f t="shared" si="17"/>
        <v>0</v>
      </c>
      <c r="P88" s="15">
        <f t="shared" si="18"/>
        <v>0</v>
      </c>
      <c r="Q88" s="15">
        <f t="shared" si="19"/>
        <v>0</v>
      </c>
      <c r="R88" s="11">
        <f t="shared" si="21"/>
        <v>0</v>
      </c>
    </row>
    <row r="89" spans="2:18" x14ac:dyDescent="0.3">
      <c r="B89" s="6">
        <f>Data_Checks!B89</f>
        <v>86</v>
      </c>
      <c r="C89" s="7">
        <f>IF(Data!C89&lt;0,ABS(Data!C89),IF(OR(Data_Checks!C89&lt;0,Data_Checks!C89&gt;100000),AVERAGE(Data_Checks!C88,Data_Checks!C90),Data_Checks!C89))</f>
        <v>15000</v>
      </c>
      <c r="D89" s="7">
        <f>IF(Data!D89&lt;0,ABS(Data!D89),IF(OR(Data_Checks!D89&lt;0,Data_Checks!D89&gt;100000),AVERAGE(Data_Checks!D88,Data_Checks!D90),Data_Checks!D89))</f>
        <v>9000</v>
      </c>
      <c r="E89" s="7">
        <f>IF(Data!E89&lt;0,ABS(Data!E89),IF(OR(Data_Checks!E89&lt;0,Data_Checks!E89&gt;100000),AVERAGE(Data_Checks!E88,Data_Checks!E90),Data_Checks!E89))</f>
        <v>17000</v>
      </c>
      <c r="F89" s="7">
        <f>IF(Data!F89&lt;0,ABS(Data!F89),IF(OR(Data_Checks!F89&lt;0,Data_Checks!F89&gt;100000),AVERAGE(Data_Checks!F88,Data_Checks!F90),Data_Checks!F89))</f>
        <v>21000</v>
      </c>
      <c r="G89" s="7">
        <f>IF(Data!G89&lt;0,ABS(Data!G89),IF(OR(Data_Checks!G89&lt;0,Data_Checks!G89&gt;100000),AVERAGE(Data_Checks!G88,Data_Checks!G90),Data_Checks!G89))</f>
        <v>17500</v>
      </c>
      <c r="H89" s="7">
        <f>IF(Data!H89&lt;0,ABS(Data!H89),IF(OR(Data_Checks!H89&lt;0,Data_Checks!H89&gt;100000),AVERAGE(Data_Checks!H88,Data_Checks!H90),Data_Checks!H89))</f>
        <v>14400</v>
      </c>
      <c r="I89" s="12">
        <f>Data!I89</f>
        <v>2</v>
      </c>
      <c r="J89" s="8"/>
      <c r="K89" s="18">
        <f t="shared" si="22"/>
        <v>0</v>
      </c>
      <c r="L89" s="15">
        <f t="shared" si="20"/>
        <v>0</v>
      </c>
      <c r="M89" s="15">
        <f t="shared" si="15"/>
        <v>0</v>
      </c>
      <c r="N89" s="15">
        <f t="shared" si="16"/>
        <v>0</v>
      </c>
      <c r="O89" s="15">
        <f t="shared" si="17"/>
        <v>0</v>
      </c>
      <c r="P89" s="15">
        <f t="shared" si="18"/>
        <v>0</v>
      </c>
      <c r="Q89" s="15">
        <f t="shared" si="19"/>
        <v>0</v>
      </c>
      <c r="R89" s="11">
        <f t="shared" si="21"/>
        <v>0</v>
      </c>
    </row>
    <row r="90" spans="2:18" x14ac:dyDescent="0.3">
      <c r="B90" s="6">
        <f>Data_Checks!B90</f>
        <v>87</v>
      </c>
      <c r="C90" s="7">
        <f>IF(Data!C90&lt;0,ABS(Data!C90),IF(OR(Data_Checks!C90&lt;0,Data_Checks!C90&gt;100000),AVERAGE(Data_Checks!C89,Data_Checks!C91),Data_Checks!C90))</f>
        <v>17000</v>
      </c>
      <c r="D90" s="7">
        <f>IF(Data!D90&lt;0,ABS(Data!D90),IF(OR(Data_Checks!D90&lt;0,Data_Checks!D90&gt;100000),AVERAGE(Data_Checks!D89,Data_Checks!D91),Data_Checks!D90))</f>
        <v>8000</v>
      </c>
      <c r="E90" s="7">
        <f>IF(Data!E90&lt;0,ABS(Data!E90),IF(OR(Data_Checks!E90&lt;0,Data_Checks!E90&gt;100000),AVERAGE(Data_Checks!E89,Data_Checks!E91),Data_Checks!E90))</f>
        <v>17500</v>
      </c>
      <c r="F90" s="7">
        <f>IF(Data!F90&lt;0,ABS(Data!F90),IF(OR(Data_Checks!F90&lt;0,Data_Checks!F90&gt;100000),AVERAGE(Data_Checks!F89,Data_Checks!F91),Data_Checks!F90))</f>
        <v>23100</v>
      </c>
      <c r="G90" s="7">
        <f>IF(Data!G90&lt;0,ABS(Data!G90),IF(OR(Data_Checks!G90&lt;0,Data_Checks!G90&gt;100000),AVERAGE(Data_Checks!G89,Data_Checks!G91),Data_Checks!G90))</f>
        <v>14000</v>
      </c>
      <c r="H90" s="7">
        <f>IF(Data!H90&lt;0,ABS(Data!H90),IF(OR(Data_Checks!H90&lt;0,Data_Checks!H90&gt;100000),AVERAGE(Data_Checks!H89,Data_Checks!H91),Data_Checks!H90))</f>
        <v>17100</v>
      </c>
      <c r="I90" s="12">
        <f>Data!I90</f>
        <v>6</v>
      </c>
      <c r="J90" s="8"/>
      <c r="K90" s="18">
        <f t="shared" si="22"/>
        <v>0</v>
      </c>
      <c r="L90" s="15">
        <f t="shared" si="20"/>
        <v>0</v>
      </c>
      <c r="M90" s="15">
        <f t="shared" si="15"/>
        <v>0</v>
      </c>
      <c r="N90" s="15">
        <f t="shared" si="16"/>
        <v>0</v>
      </c>
      <c r="O90" s="15">
        <f t="shared" si="17"/>
        <v>0</v>
      </c>
      <c r="P90" s="15">
        <f t="shared" si="18"/>
        <v>0</v>
      </c>
      <c r="Q90" s="15">
        <f t="shared" si="19"/>
        <v>0</v>
      </c>
      <c r="R90" s="11">
        <f t="shared" si="21"/>
        <v>0</v>
      </c>
    </row>
    <row r="91" spans="2:18" x14ac:dyDescent="0.3">
      <c r="B91" s="6">
        <f>Data_Checks!B91</f>
        <v>88</v>
      </c>
      <c r="C91" s="7">
        <f>IF(Data!C91&lt;0,ABS(Data!C91),IF(OR(Data_Checks!C91&lt;0,Data_Checks!C91&gt;100000),AVERAGE(Data_Checks!C90,Data_Checks!C92),Data_Checks!C91))</f>
        <v>13500</v>
      </c>
      <c r="D91" s="7">
        <f>IF(Data!D91&lt;0,ABS(Data!D91),IF(OR(Data_Checks!D91&lt;0,Data_Checks!D91&gt;100000),AVERAGE(Data_Checks!D90,Data_Checks!D92),Data_Checks!D91))</f>
        <v>13500</v>
      </c>
      <c r="E91" s="7">
        <f>IF(Data!E91&lt;0,ABS(Data!E91),IF(OR(Data_Checks!E91&lt;0,Data_Checks!E91&gt;100000),AVERAGE(Data_Checks!E90,Data_Checks!E92),Data_Checks!E91))</f>
        <v>19000</v>
      </c>
      <c r="F91" s="7">
        <f>IF(Data!F91&lt;0,ABS(Data!F91),IF(OR(Data_Checks!F91&lt;0,Data_Checks!F91&gt;100000),AVERAGE(Data_Checks!F90,Data_Checks!F92),Data_Checks!F91))</f>
        <v>19600</v>
      </c>
      <c r="G91" s="7">
        <f>IF(Data!G91&lt;0,ABS(Data!G91),IF(OR(Data_Checks!G91&lt;0,Data_Checks!G91&gt;100000),AVERAGE(Data_Checks!G90,Data_Checks!G92),Data_Checks!G91))</f>
        <v>13300</v>
      </c>
      <c r="H91" s="7">
        <f>IF(Data!H91&lt;0,ABS(Data!H91),IF(OR(Data_Checks!H91&lt;0,Data_Checks!H91&gt;100000),AVERAGE(Data_Checks!H90,Data_Checks!H92),Data_Checks!H91))</f>
        <v>16200</v>
      </c>
      <c r="I91" s="12">
        <f>Data!I91</f>
        <v>4</v>
      </c>
      <c r="J91" s="8"/>
      <c r="K91" s="18">
        <f t="shared" si="22"/>
        <v>0</v>
      </c>
      <c r="L91" s="15">
        <f t="shared" si="20"/>
        <v>0</v>
      </c>
      <c r="M91" s="15">
        <f t="shared" si="15"/>
        <v>0</v>
      </c>
      <c r="N91" s="15">
        <f t="shared" si="16"/>
        <v>0</v>
      </c>
      <c r="O91" s="15">
        <f t="shared" si="17"/>
        <v>0</v>
      </c>
      <c r="P91" s="15">
        <f t="shared" si="18"/>
        <v>0</v>
      </c>
      <c r="Q91" s="15">
        <f t="shared" si="19"/>
        <v>0</v>
      </c>
      <c r="R91" s="11">
        <f t="shared" si="21"/>
        <v>0</v>
      </c>
    </row>
    <row r="92" spans="2:18" x14ac:dyDescent="0.3">
      <c r="B92" s="6">
        <f>Data_Checks!B92</f>
        <v>89</v>
      </c>
      <c r="C92" s="7">
        <f>IF(Data!C92&lt;0,ABS(Data!C92),IF(OR(Data_Checks!C92&lt;0,Data_Checks!C92&gt;100000),AVERAGE(Data_Checks!C91,Data_Checks!C93),Data_Checks!C92))</f>
        <v>16500</v>
      </c>
      <c r="D92" s="7">
        <f>IF(Data!D92&lt;0,ABS(Data!D92),IF(OR(Data_Checks!D92&lt;0,Data_Checks!D92&gt;100000),AVERAGE(Data_Checks!D91,Data_Checks!D93),Data_Checks!D92))</f>
        <v>11000</v>
      </c>
      <c r="E92" s="7">
        <f>IF(Data!E92&lt;0,ABS(Data!E92),IF(OR(Data_Checks!E92&lt;0,Data_Checks!E92&gt;100000),AVERAGE(Data_Checks!E91,Data_Checks!E93),Data_Checks!E92))</f>
        <v>21500</v>
      </c>
      <c r="F92" s="7">
        <f>IF(Data!F92&lt;0,ABS(Data!F92),IF(OR(Data_Checks!F92&lt;0,Data_Checks!F92&gt;100000),AVERAGE(Data_Checks!F91,Data_Checks!F93),Data_Checks!F92))</f>
        <v>21700</v>
      </c>
      <c r="G92" s="7">
        <f>IF(Data!G92&lt;0,ABS(Data!G92),IF(OR(Data_Checks!G92&lt;0,Data_Checks!G92&gt;100000),AVERAGE(Data_Checks!G91,Data_Checks!G93),Data_Checks!G92))</f>
        <v>17500</v>
      </c>
      <c r="H92" s="7">
        <f>IF(Data!H92&lt;0,ABS(Data!H92),IF(OR(Data_Checks!H92&lt;0,Data_Checks!H92&gt;100000),AVERAGE(Data_Checks!H91,Data_Checks!H93),Data_Checks!H92))</f>
        <v>18300</v>
      </c>
      <c r="I92" s="12">
        <f>Data!I92</f>
        <v>5</v>
      </c>
      <c r="J92" s="8"/>
      <c r="K92" s="18">
        <f t="shared" si="22"/>
        <v>0</v>
      </c>
      <c r="L92" s="15">
        <f t="shared" si="20"/>
        <v>0</v>
      </c>
      <c r="M92" s="15">
        <f t="shared" si="15"/>
        <v>0</v>
      </c>
      <c r="N92" s="15">
        <f t="shared" si="16"/>
        <v>0</v>
      </c>
      <c r="O92" s="15">
        <f t="shared" si="17"/>
        <v>0</v>
      </c>
      <c r="P92" s="15">
        <f t="shared" si="18"/>
        <v>0</v>
      </c>
      <c r="Q92" s="15">
        <f t="shared" si="19"/>
        <v>0</v>
      </c>
      <c r="R92" s="11">
        <f t="shared" si="21"/>
        <v>0</v>
      </c>
    </row>
    <row r="93" spans="2:18" x14ac:dyDescent="0.3">
      <c r="B93" s="6">
        <f>Data_Checks!B93</f>
        <v>90</v>
      </c>
      <c r="C93" s="7">
        <f>IF(Data!C93&lt;0,ABS(Data!C93),IF(OR(Data_Checks!C93&lt;0,Data_Checks!C93&gt;100000),AVERAGE(Data_Checks!C92,Data_Checks!C94),Data_Checks!C93))</f>
        <v>17500</v>
      </c>
      <c r="D93" s="7">
        <f>IF(Data!D93&lt;0,ABS(Data!D93),IF(OR(Data_Checks!D93&lt;0,Data_Checks!D93&gt;100000),AVERAGE(Data_Checks!D92,Data_Checks!D94),Data_Checks!D93))</f>
        <v>9500</v>
      </c>
      <c r="E93" s="7">
        <f>IF(Data!E93&lt;0,ABS(Data!E93),IF(OR(Data_Checks!E93&lt;0,Data_Checks!E93&gt;100000),AVERAGE(Data_Checks!E92,Data_Checks!E94),Data_Checks!E93))</f>
        <v>19500</v>
      </c>
      <c r="F93" s="7">
        <f>IF(Data!F93&lt;0,ABS(Data!F93),IF(OR(Data_Checks!F93&lt;0,Data_Checks!F93&gt;100000),AVERAGE(Data_Checks!F92,Data_Checks!F94),Data_Checks!F93))</f>
        <v>21700</v>
      </c>
      <c r="G93" s="7">
        <f>IF(Data!G93&lt;0,ABS(Data!G93),IF(OR(Data_Checks!G93&lt;0,Data_Checks!G93&gt;100000),AVERAGE(Data_Checks!G92,Data_Checks!G94),Data_Checks!G93))</f>
        <v>13300</v>
      </c>
      <c r="H93" s="7">
        <f>IF(Data!H93&lt;0,ABS(Data!H93),IF(OR(Data_Checks!H93&lt;0,Data_Checks!H93&gt;100000),AVERAGE(Data_Checks!H92,Data_Checks!H94),Data_Checks!H93))</f>
        <v>18900</v>
      </c>
      <c r="I93" s="12">
        <f>Data!I93</f>
        <v>5</v>
      </c>
      <c r="J93" s="8"/>
      <c r="K93" s="18">
        <f t="shared" si="22"/>
        <v>0</v>
      </c>
      <c r="L93" s="15">
        <f t="shared" si="20"/>
        <v>0</v>
      </c>
      <c r="M93" s="15">
        <f t="shared" si="15"/>
        <v>0</v>
      </c>
      <c r="N93" s="15">
        <f t="shared" si="16"/>
        <v>0</v>
      </c>
      <c r="O93" s="15">
        <f t="shared" si="17"/>
        <v>0</v>
      </c>
      <c r="P93" s="15">
        <f t="shared" si="18"/>
        <v>0</v>
      </c>
      <c r="Q93" s="15">
        <f t="shared" si="19"/>
        <v>0</v>
      </c>
      <c r="R93" s="11">
        <f t="shared" si="21"/>
        <v>0</v>
      </c>
    </row>
    <row r="94" spans="2:18" x14ac:dyDescent="0.3">
      <c r="B94" s="6">
        <f>Data_Checks!B94</f>
        <v>91</v>
      </c>
      <c r="C94" s="7">
        <f>IF(Data!C94&lt;0,ABS(Data!C94),IF(OR(Data_Checks!C94&lt;0,Data_Checks!C94&gt;100000),AVERAGE(Data_Checks!C93,Data_Checks!C95),Data_Checks!C94))</f>
        <v>14000</v>
      </c>
      <c r="D94" s="7">
        <f>IF(Data!D94&lt;0,ABS(Data!D94),IF(OR(Data_Checks!D94&lt;0,Data_Checks!D94&gt;100000),AVERAGE(Data_Checks!D93,Data_Checks!D95),Data_Checks!D94))</f>
        <v>9500</v>
      </c>
      <c r="E94" s="7">
        <f>IF(Data!E94&lt;0,ABS(Data!E94),IF(OR(Data_Checks!E94&lt;0,Data_Checks!E94&gt;100000),AVERAGE(Data_Checks!E93,Data_Checks!E95),Data_Checks!E94))</f>
        <v>19000</v>
      </c>
      <c r="F94" s="7">
        <f>IF(Data!F94&lt;0,ABS(Data!F94),IF(OR(Data_Checks!F94&lt;0,Data_Checks!F94&gt;100000),AVERAGE(Data_Checks!F93,Data_Checks!F95),Data_Checks!F94))</f>
        <v>21700</v>
      </c>
      <c r="G94" s="7">
        <f>IF(Data!G94&lt;0,ABS(Data!G94),IF(OR(Data_Checks!G94&lt;0,Data_Checks!G94&gt;100000),AVERAGE(Data_Checks!G93,Data_Checks!G95),Data_Checks!G94))</f>
        <v>16099.999999999998</v>
      </c>
      <c r="H94" s="7">
        <f>IF(Data!H94&lt;0,ABS(Data!H94),IF(OR(Data_Checks!H94&lt;0,Data_Checks!H94&gt;100000),AVERAGE(Data_Checks!H93,Data_Checks!H95),Data_Checks!H94))</f>
        <v>12900</v>
      </c>
      <c r="I94" s="12">
        <f>Data!I94</f>
        <v>1</v>
      </c>
      <c r="J94" s="8"/>
      <c r="K94" s="18">
        <f t="shared" si="22"/>
        <v>0</v>
      </c>
      <c r="L94" s="15">
        <f t="shared" si="20"/>
        <v>0</v>
      </c>
      <c r="M94" s="15">
        <f t="shared" si="15"/>
        <v>0</v>
      </c>
      <c r="N94" s="15">
        <f t="shared" si="16"/>
        <v>0</v>
      </c>
      <c r="O94" s="15">
        <f t="shared" si="17"/>
        <v>0</v>
      </c>
      <c r="P94" s="15">
        <f t="shared" si="18"/>
        <v>0</v>
      </c>
      <c r="Q94" s="15">
        <f t="shared" si="19"/>
        <v>0</v>
      </c>
      <c r="R94" s="11">
        <f t="shared" si="21"/>
        <v>0</v>
      </c>
    </row>
    <row r="95" spans="2:18" x14ac:dyDescent="0.3">
      <c r="B95" s="6">
        <f>Data_Checks!B95</f>
        <v>92</v>
      </c>
      <c r="C95" s="7">
        <f>IF(Data!C95&lt;0,ABS(Data!C95),IF(OR(Data_Checks!C95&lt;0,Data_Checks!C95&gt;100000),AVERAGE(Data_Checks!C94,Data_Checks!C96),Data_Checks!C95))</f>
        <v>12000</v>
      </c>
      <c r="D95" s="7">
        <f>IF(Data!D95&lt;0,ABS(Data!D95),IF(OR(Data_Checks!D95&lt;0,Data_Checks!D95&gt;100000),AVERAGE(Data_Checks!D94,Data_Checks!D96),Data_Checks!D95))</f>
        <v>12000</v>
      </c>
      <c r="E95" s="7">
        <f>IF(Data!E95&lt;0,ABS(Data!E95),IF(OR(Data_Checks!E95&lt;0,Data_Checks!E95&gt;100000),AVERAGE(Data_Checks!E94,Data_Checks!E96),Data_Checks!E95))</f>
        <v>18500</v>
      </c>
      <c r="F95" s="7">
        <f>IF(Data!F95&lt;0,ABS(Data!F95),IF(OR(Data_Checks!F95&lt;0,Data_Checks!F95&gt;100000),AVERAGE(Data_Checks!F94,Data_Checks!F96),Data_Checks!F95))</f>
        <v>23800</v>
      </c>
      <c r="G95" s="7">
        <f>IF(Data!G95&lt;0,ABS(Data!G95),IF(OR(Data_Checks!G95&lt;0,Data_Checks!G95&gt;100000),AVERAGE(Data_Checks!G94,Data_Checks!G96),Data_Checks!G95))</f>
        <v>21000</v>
      </c>
      <c r="H95" s="7">
        <f>IF(Data!H95&lt;0,ABS(Data!H95),IF(OR(Data_Checks!H95&lt;0,Data_Checks!H95&gt;100000),AVERAGE(Data_Checks!H94,Data_Checks!H96),Data_Checks!H95))</f>
        <v>20400</v>
      </c>
      <c r="I95" s="12">
        <f>Data!I95</f>
        <v>3</v>
      </c>
      <c r="J95" s="8"/>
      <c r="K95" s="18">
        <f t="shared" si="22"/>
        <v>0</v>
      </c>
      <c r="L95" s="15">
        <f t="shared" si="20"/>
        <v>0</v>
      </c>
      <c r="M95" s="15">
        <f t="shared" si="15"/>
        <v>0</v>
      </c>
      <c r="N95" s="15">
        <f t="shared" si="16"/>
        <v>0</v>
      </c>
      <c r="O95" s="15">
        <f t="shared" si="17"/>
        <v>0</v>
      </c>
      <c r="P95" s="15">
        <f t="shared" si="18"/>
        <v>0</v>
      </c>
      <c r="Q95" s="15">
        <f t="shared" si="19"/>
        <v>0</v>
      </c>
      <c r="R95" s="11">
        <f t="shared" si="21"/>
        <v>0</v>
      </c>
    </row>
    <row r="96" spans="2:18" x14ac:dyDescent="0.3">
      <c r="B96" s="6">
        <f>Data_Checks!B96</f>
        <v>93</v>
      </c>
      <c r="C96" s="7">
        <f>IF(Data!C96&lt;0,ABS(Data!C96),IF(OR(Data_Checks!C96&lt;0,Data_Checks!C96&gt;100000),AVERAGE(Data_Checks!C95,Data_Checks!C97),Data_Checks!C96))</f>
        <v>12000</v>
      </c>
      <c r="D96" s="7">
        <f>IF(Data!D96&lt;0,ABS(Data!D96),IF(OR(Data_Checks!D96&lt;0,Data_Checks!D96&gt;100000),AVERAGE(Data_Checks!D95,Data_Checks!D97),Data_Checks!D96))</f>
        <v>7500</v>
      </c>
      <c r="E96" s="7">
        <f>IF(Data!E96&lt;0,ABS(Data!E96),IF(OR(Data_Checks!E96&lt;0,Data_Checks!E96&gt;100000),AVERAGE(Data_Checks!E95,Data_Checks!E97),Data_Checks!E96))</f>
        <v>17000</v>
      </c>
      <c r="F96" s="7">
        <f>IF(Data!F96&lt;0,ABS(Data!F96),IF(OR(Data_Checks!F96&lt;0,Data_Checks!F96&gt;100000),AVERAGE(Data_Checks!F95,Data_Checks!F97),Data_Checks!F96))</f>
        <v>18200</v>
      </c>
      <c r="G96" s="7">
        <f>IF(Data!G96&lt;0,ABS(Data!G96),IF(OR(Data_Checks!G96&lt;0,Data_Checks!G96&gt;100000),AVERAGE(Data_Checks!G95,Data_Checks!G97),Data_Checks!G96))</f>
        <v>15399.999999999998</v>
      </c>
      <c r="H96" s="7">
        <f>IF(Data!H96&lt;0,ABS(Data!H96),IF(OR(Data_Checks!H96&lt;0,Data_Checks!H96&gt;100000),AVERAGE(Data_Checks!H95,Data_Checks!H97),Data_Checks!H96))</f>
        <v>13800</v>
      </c>
      <c r="I96" s="12">
        <f>Data!I96</f>
        <v>3</v>
      </c>
      <c r="J96" s="8"/>
      <c r="K96" s="18">
        <f t="shared" si="22"/>
        <v>0</v>
      </c>
      <c r="L96" s="15">
        <f t="shared" si="20"/>
        <v>0</v>
      </c>
      <c r="M96" s="15">
        <f t="shared" si="15"/>
        <v>0</v>
      </c>
      <c r="N96" s="15">
        <f t="shared" si="16"/>
        <v>0</v>
      </c>
      <c r="O96" s="15">
        <f t="shared" si="17"/>
        <v>0</v>
      </c>
      <c r="P96" s="15">
        <f t="shared" si="18"/>
        <v>0</v>
      </c>
      <c r="Q96" s="15">
        <f t="shared" si="19"/>
        <v>0</v>
      </c>
      <c r="R96" s="11">
        <f t="shared" si="21"/>
        <v>0</v>
      </c>
    </row>
    <row r="97" spans="2:18" x14ac:dyDescent="0.3">
      <c r="B97" s="6">
        <f>Data_Checks!B97</f>
        <v>94</v>
      </c>
      <c r="C97" s="7">
        <f>IF(Data!C97&lt;0,ABS(Data!C97),IF(OR(Data_Checks!C97&lt;0,Data_Checks!C97&gt;100000),AVERAGE(Data_Checks!C96,Data_Checks!C98),Data_Checks!C97))</f>
        <v>17000</v>
      </c>
      <c r="D97" s="7">
        <f>IF(Data!D97&lt;0,ABS(Data!D97),IF(OR(Data_Checks!D97&lt;0,Data_Checks!D97&gt;100000),AVERAGE(Data_Checks!D96,Data_Checks!D98),Data_Checks!D97))</f>
        <v>13000</v>
      </c>
      <c r="E97" s="7">
        <f>IF(Data!E97&lt;0,ABS(Data!E97),IF(OR(Data_Checks!E97&lt;0,Data_Checks!E97&gt;100000),AVERAGE(Data_Checks!E96,Data_Checks!E98),Data_Checks!E97))</f>
        <v>20500</v>
      </c>
      <c r="F97" s="7">
        <f>IF(Data!F97&lt;0,ABS(Data!F97),IF(OR(Data_Checks!F97&lt;0,Data_Checks!F97&gt;100000),AVERAGE(Data_Checks!F96,Data_Checks!F98),Data_Checks!F97))</f>
        <v>18900</v>
      </c>
      <c r="G97" s="7">
        <f>IF(Data!G97&lt;0,ABS(Data!G97),IF(OR(Data_Checks!G97&lt;0,Data_Checks!G97&gt;100000),AVERAGE(Data_Checks!G96,Data_Checks!G98),Data_Checks!G97))</f>
        <v>17500</v>
      </c>
      <c r="H97" s="7">
        <f>IF(Data!H97&lt;0,ABS(Data!H97),IF(OR(Data_Checks!H97&lt;0,Data_Checks!H97&gt;100000),AVERAGE(Data_Checks!H96,Data_Checks!H98),Data_Checks!H97))</f>
        <v>12900</v>
      </c>
      <c r="I97" s="12">
        <f>Data!I97</f>
        <v>4</v>
      </c>
      <c r="J97" s="8"/>
      <c r="K97" s="18">
        <f t="shared" si="22"/>
        <v>0</v>
      </c>
      <c r="L97" s="15">
        <f t="shared" si="20"/>
        <v>0</v>
      </c>
      <c r="M97" s="15">
        <f t="shared" si="15"/>
        <v>0</v>
      </c>
      <c r="N97" s="15">
        <f t="shared" si="16"/>
        <v>0</v>
      </c>
      <c r="O97" s="15">
        <f t="shared" si="17"/>
        <v>0</v>
      </c>
      <c r="P97" s="15">
        <f t="shared" si="18"/>
        <v>0</v>
      </c>
      <c r="Q97" s="15">
        <f t="shared" si="19"/>
        <v>0</v>
      </c>
      <c r="R97" s="11">
        <f t="shared" si="21"/>
        <v>0</v>
      </c>
    </row>
    <row r="98" spans="2:18" x14ac:dyDescent="0.3">
      <c r="B98" s="6">
        <f>Data_Checks!B98</f>
        <v>95</v>
      </c>
      <c r="C98" s="7">
        <f>IF(Data!C98&lt;0,ABS(Data!C98),IF(OR(Data_Checks!C98&lt;0,Data_Checks!C98&gt;100000),AVERAGE(Data_Checks!C97,Data_Checks!C99),Data_Checks!C98))</f>
        <v>19000</v>
      </c>
      <c r="D98" s="7">
        <f>IF(Data!D98&lt;0,ABS(Data!D98),IF(OR(Data_Checks!D98&lt;0,Data_Checks!D98&gt;100000),AVERAGE(Data_Checks!D97,Data_Checks!D99),Data_Checks!D98))</f>
        <v>7000</v>
      </c>
      <c r="E98" s="7">
        <f>IF(Data!E98&lt;0,ABS(Data!E98),IF(OR(Data_Checks!E98&lt;0,Data_Checks!E98&gt;100000),AVERAGE(Data_Checks!E97,Data_Checks!E99),Data_Checks!E98))</f>
        <v>25000</v>
      </c>
      <c r="F98" s="7">
        <f>IF(Data!F98&lt;0,ABS(Data!F98),IF(OR(Data_Checks!F98&lt;0,Data_Checks!F98&gt;100000),AVERAGE(Data_Checks!F97,Data_Checks!F99),Data_Checks!F98))</f>
        <v>23100</v>
      </c>
      <c r="G98" s="7">
        <f>IF(Data!G98&lt;0,ABS(Data!G98),IF(OR(Data_Checks!G98&lt;0,Data_Checks!G98&gt;100000),AVERAGE(Data_Checks!G97,Data_Checks!G99),Data_Checks!G98))</f>
        <v>16800</v>
      </c>
      <c r="H98" s="7">
        <f>IF(Data!H98&lt;0,ABS(Data!H98),IF(OR(Data_Checks!H98&lt;0,Data_Checks!H98&gt;100000),AVERAGE(Data_Checks!H97,Data_Checks!H99),Data_Checks!H98))</f>
        <v>15900</v>
      </c>
      <c r="I98" s="12">
        <f>Data!I98</f>
        <v>3</v>
      </c>
      <c r="J98" s="8"/>
      <c r="K98" s="18">
        <f t="shared" si="22"/>
        <v>0</v>
      </c>
      <c r="L98" s="15">
        <f t="shared" si="20"/>
        <v>0</v>
      </c>
      <c r="M98" s="15">
        <f t="shared" si="15"/>
        <v>0</v>
      </c>
      <c r="N98" s="15">
        <f t="shared" si="16"/>
        <v>0</v>
      </c>
      <c r="O98" s="15">
        <f t="shared" si="17"/>
        <v>0</v>
      </c>
      <c r="P98" s="15">
        <f t="shared" si="18"/>
        <v>0</v>
      </c>
      <c r="Q98" s="15">
        <f t="shared" si="19"/>
        <v>0</v>
      </c>
      <c r="R98" s="11">
        <f t="shared" si="21"/>
        <v>0</v>
      </c>
    </row>
    <row r="99" spans="2:18" x14ac:dyDescent="0.3">
      <c r="B99" s="6">
        <f>Data_Checks!B99</f>
        <v>96</v>
      </c>
      <c r="C99" s="7">
        <f>IF(Data!C99&lt;0,ABS(Data!C99),IF(OR(Data_Checks!C99&lt;0,Data_Checks!C99&gt;100000),AVERAGE(Data_Checks!C98,Data_Checks!C100),Data_Checks!C99))</f>
        <v>19000</v>
      </c>
      <c r="D99" s="7">
        <f>IF(Data!D99&lt;0,ABS(Data!D99),IF(OR(Data_Checks!D99&lt;0,Data_Checks!D99&gt;100000),AVERAGE(Data_Checks!D98,Data_Checks!D100),Data_Checks!D99))</f>
        <v>13000</v>
      </c>
      <c r="E99" s="7">
        <f>IF(Data!E99&lt;0,ABS(Data!E99),IF(OR(Data_Checks!E99&lt;0,Data_Checks!E99&gt;100000),AVERAGE(Data_Checks!E98,Data_Checks!E100),Data_Checks!E99))</f>
        <v>21500</v>
      </c>
      <c r="F99" s="7">
        <f>IF(Data!F99&lt;0,ABS(Data!F99),IF(OR(Data_Checks!F99&lt;0,Data_Checks!F99&gt;100000),AVERAGE(Data_Checks!F98,Data_Checks!F100),Data_Checks!F99))</f>
        <v>18900</v>
      </c>
      <c r="G99" s="7">
        <f>IF(Data!G99&lt;0,ABS(Data!G99),IF(OR(Data_Checks!G99&lt;0,Data_Checks!G99&gt;100000),AVERAGE(Data_Checks!G98,Data_Checks!G100),Data_Checks!G99))</f>
        <v>15399.999999999998</v>
      </c>
      <c r="H99" s="7">
        <f>IF(Data!H99&lt;0,ABS(Data!H99),IF(OR(Data_Checks!H99&lt;0,Data_Checks!H99&gt;100000),AVERAGE(Data_Checks!H98,Data_Checks!H100),Data_Checks!H99))</f>
        <v>18000</v>
      </c>
      <c r="I99" s="12">
        <f>Data!I99</f>
        <v>4</v>
      </c>
      <c r="J99" s="8"/>
      <c r="K99" s="18">
        <f t="shared" si="22"/>
        <v>0</v>
      </c>
      <c r="L99" s="15">
        <f t="shared" si="20"/>
        <v>0</v>
      </c>
      <c r="M99" s="15">
        <f t="shared" si="15"/>
        <v>0</v>
      </c>
      <c r="N99" s="15">
        <f t="shared" si="16"/>
        <v>0</v>
      </c>
      <c r="O99" s="15">
        <f t="shared" si="17"/>
        <v>0</v>
      </c>
      <c r="P99" s="15">
        <f t="shared" si="18"/>
        <v>0</v>
      </c>
      <c r="Q99" s="15">
        <f t="shared" si="19"/>
        <v>0</v>
      </c>
      <c r="R99" s="11">
        <f t="shared" si="21"/>
        <v>0</v>
      </c>
    </row>
    <row r="100" spans="2:18" x14ac:dyDescent="0.3">
      <c r="B100" s="6">
        <f>Data_Checks!B100</f>
        <v>97</v>
      </c>
      <c r="C100" s="7">
        <f>IF(Data!C100&lt;0,ABS(Data!C100),IF(OR(Data_Checks!C100&lt;0,Data_Checks!C100&gt;100000),AVERAGE(Data_Checks!C99,Data_Checks!C101),Data_Checks!C100))</f>
        <v>16500</v>
      </c>
      <c r="D100" s="7">
        <f>IF(Data!D100&lt;0,ABS(Data!D100),IF(OR(Data_Checks!D100&lt;0,Data_Checks!D100&gt;100000),AVERAGE(Data_Checks!D99,Data_Checks!D101),Data_Checks!D100))</f>
        <v>10000</v>
      </c>
      <c r="E100" s="7">
        <f>IF(Data!E100&lt;0,ABS(Data!E100),IF(OR(Data_Checks!E100&lt;0,Data_Checks!E100&gt;100000),AVERAGE(Data_Checks!E99,Data_Checks!E101),Data_Checks!E100))</f>
        <v>16000</v>
      </c>
      <c r="F100" s="7">
        <f>IF(Data!F100&lt;0,ABS(Data!F100),IF(OR(Data_Checks!F100&lt;0,Data_Checks!F100&gt;100000),AVERAGE(Data_Checks!F99,Data_Checks!F101),Data_Checks!F100))</f>
        <v>22400</v>
      </c>
      <c r="G100" s="7">
        <f>IF(Data!G100&lt;0,ABS(Data!G100),IF(OR(Data_Checks!G100&lt;0,Data_Checks!G100&gt;100000),AVERAGE(Data_Checks!G99,Data_Checks!G101),Data_Checks!G100))</f>
        <v>21000</v>
      </c>
      <c r="H100" s="7">
        <f>IF(Data!H100&lt;0,ABS(Data!H100),IF(OR(Data_Checks!H100&lt;0,Data_Checks!H100&gt;100000),AVERAGE(Data_Checks!H99,Data_Checks!H101),Data_Checks!H100))</f>
        <v>22500</v>
      </c>
      <c r="I100" s="12">
        <f>Data!I100</f>
        <v>4</v>
      </c>
      <c r="J100" s="8"/>
      <c r="K100" s="18">
        <f t="shared" si="22"/>
        <v>0</v>
      </c>
      <c r="L100" s="15">
        <f t="shared" si="20"/>
        <v>0</v>
      </c>
      <c r="M100" s="15">
        <f t="shared" si="15"/>
        <v>0</v>
      </c>
      <c r="N100" s="15">
        <f t="shared" si="16"/>
        <v>0</v>
      </c>
      <c r="O100" s="15">
        <f t="shared" si="17"/>
        <v>0</v>
      </c>
      <c r="P100" s="15">
        <f t="shared" si="18"/>
        <v>0</v>
      </c>
      <c r="Q100" s="15">
        <f t="shared" si="19"/>
        <v>0</v>
      </c>
      <c r="R100" s="11">
        <f t="shared" si="21"/>
        <v>0</v>
      </c>
    </row>
    <row r="101" spans="2:18" x14ac:dyDescent="0.3">
      <c r="B101" s="6">
        <f>Data_Checks!B101</f>
        <v>98</v>
      </c>
      <c r="C101" s="7">
        <f>IF(Data!C101&lt;0,ABS(Data!C101),IF(OR(Data_Checks!C101&lt;0,Data_Checks!C101&gt;100000),AVERAGE(Data_Checks!C100,Data_Checks!C102),Data_Checks!C101))</f>
        <v>16000</v>
      </c>
      <c r="D101" s="7">
        <f>IF(Data!D101&lt;0,ABS(Data!D101),IF(OR(Data_Checks!D101&lt;0,Data_Checks!D101&gt;100000),AVERAGE(Data_Checks!D100,Data_Checks!D102),Data_Checks!D101))</f>
        <v>12000</v>
      </c>
      <c r="E101" s="7">
        <f>IF(Data!E101&lt;0,ABS(Data!E101),IF(OR(Data_Checks!E101&lt;0,Data_Checks!E101&gt;100000),AVERAGE(Data_Checks!E100,Data_Checks!E102),Data_Checks!E101))</f>
        <v>23500</v>
      </c>
      <c r="F101" s="7">
        <f>IF(Data!F101&lt;0,ABS(Data!F101),IF(OR(Data_Checks!F101&lt;0,Data_Checks!F101&gt;100000),AVERAGE(Data_Checks!F100,Data_Checks!F102),Data_Checks!F101))</f>
        <v>20300</v>
      </c>
      <c r="G101" s="7">
        <f>IF(Data!G101&lt;0,ABS(Data!G101),IF(OR(Data_Checks!G101&lt;0,Data_Checks!G101&gt;100000),AVERAGE(Data_Checks!G100,Data_Checks!G102),Data_Checks!G101))</f>
        <v>18900</v>
      </c>
      <c r="H101" s="7">
        <f>IF(Data!H101&lt;0,ABS(Data!H101),IF(OR(Data_Checks!H101&lt;0,Data_Checks!H101&gt;100000),AVERAGE(Data_Checks!H100,Data_Checks!H102),Data_Checks!H101))</f>
        <v>23100</v>
      </c>
      <c r="I101" s="12">
        <f>Data!I101</f>
        <v>1</v>
      </c>
      <c r="J101" s="8"/>
      <c r="K101" s="18">
        <f t="shared" si="22"/>
        <v>0</v>
      </c>
      <c r="L101" s="15">
        <f t="shared" si="20"/>
        <v>0</v>
      </c>
      <c r="M101" s="15">
        <f t="shared" si="15"/>
        <v>0</v>
      </c>
      <c r="N101" s="15">
        <f t="shared" si="16"/>
        <v>0</v>
      </c>
      <c r="O101" s="15">
        <f t="shared" si="17"/>
        <v>0</v>
      </c>
      <c r="P101" s="15">
        <f t="shared" si="18"/>
        <v>0</v>
      </c>
      <c r="Q101" s="15">
        <f t="shared" si="19"/>
        <v>0</v>
      </c>
      <c r="R101" s="11">
        <f t="shared" si="21"/>
        <v>0</v>
      </c>
    </row>
    <row r="102" spans="2:18" x14ac:dyDescent="0.3">
      <c r="B102" s="6">
        <f>Data_Checks!B102</f>
        <v>99</v>
      </c>
      <c r="C102" s="7">
        <f>IF(Data!C102&lt;0,ABS(Data!C102),IF(OR(Data_Checks!C102&lt;0,Data_Checks!C102&gt;100000),AVERAGE(Data_Checks!C101,Data_Checks!C103),Data_Checks!C102))</f>
        <v>10000</v>
      </c>
      <c r="D102" s="7">
        <f>IF(Data!D102&lt;0,ABS(Data!D102),IF(OR(Data_Checks!D102&lt;0,Data_Checks!D102&gt;100000),AVERAGE(Data_Checks!D101,Data_Checks!D103),Data_Checks!D102))</f>
        <v>9500</v>
      </c>
      <c r="E102" s="7">
        <f>IF(Data!E102&lt;0,ABS(Data!E102),IF(OR(Data_Checks!E102&lt;0,Data_Checks!E102&gt;100000),AVERAGE(Data_Checks!E101,Data_Checks!E103),Data_Checks!E102))</f>
        <v>15500</v>
      </c>
      <c r="F102" s="7">
        <f>IF(Data!F102&lt;0,ABS(Data!F102),IF(OR(Data_Checks!F102&lt;0,Data_Checks!F102&gt;100000),AVERAGE(Data_Checks!F101,Data_Checks!F103),Data_Checks!F102))</f>
        <v>19600</v>
      </c>
      <c r="G102" s="7">
        <f>IF(Data!G102&lt;0,ABS(Data!G102),IF(OR(Data_Checks!G102&lt;0,Data_Checks!G102&gt;100000),AVERAGE(Data_Checks!G101,Data_Checks!G103),Data_Checks!G102))</f>
        <v>21000</v>
      </c>
      <c r="H102" s="7">
        <f>IF(Data!H102&lt;0,ABS(Data!H102),IF(OR(Data_Checks!H102&lt;0,Data_Checks!H102&gt;100000),AVERAGE(Data_Checks!H101,Data_Checks!H103),Data_Checks!H102))</f>
        <v>21900</v>
      </c>
      <c r="I102" s="12">
        <f>Data!I102</f>
        <v>4</v>
      </c>
      <c r="J102" s="8"/>
      <c r="K102" s="18">
        <f t="shared" si="22"/>
        <v>0</v>
      </c>
      <c r="L102" s="15">
        <f t="shared" si="20"/>
        <v>0</v>
      </c>
      <c r="M102" s="15">
        <f t="shared" si="15"/>
        <v>0</v>
      </c>
      <c r="N102" s="15">
        <f t="shared" si="16"/>
        <v>0</v>
      </c>
      <c r="O102" s="15">
        <f t="shared" si="17"/>
        <v>0</v>
      </c>
      <c r="P102" s="15">
        <f t="shared" si="18"/>
        <v>0</v>
      </c>
      <c r="Q102" s="15">
        <f t="shared" si="19"/>
        <v>0</v>
      </c>
      <c r="R102" s="11">
        <f t="shared" si="21"/>
        <v>0</v>
      </c>
    </row>
    <row r="103" spans="2:18" x14ac:dyDescent="0.3">
      <c r="B103" s="6">
        <f>Data_Checks!B103</f>
        <v>100</v>
      </c>
      <c r="C103" s="7">
        <f>IF(Data!C103&lt;0,ABS(Data!C103),IF(OR(Data_Checks!C103&lt;0,Data_Checks!C103&gt;100000),AVERAGE(Data_Checks!C102,Data_Checks!C104),Data_Checks!C103))</f>
        <v>18000</v>
      </c>
      <c r="D103" s="7">
        <f>IF(Data!D103&lt;0,ABS(Data!D103),IF(OR(Data_Checks!D103&lt;0,Data_Checks!D103&gt;100000),AVERAGE(Data_Checks!D102,Data_Checks!D104),Data_Checks!D103))</f>
        <v>12000</v>
      </c>
      <c r="E103" s="7">
        <f>IF(Data!E103&lt;0,ABS(Data!E103),IF(OR(Data_Checks!E103&lt;0,Data_Checks!E103&gt;100000),AVERAGE(Data_Checks!E102,Data_Checks!E104),Data_Checks!E103))</f>
        <v>21500</v>
      </c>
      <c r="F103" s="7">
        <f>IF(Data!F103&lt;0,ABS(Data!F103),IF(OR(Data_Checks!F103&lt;0,Data_Checks!F103&gt;100000),AVERAGE(Data_Checks!F102,Data_Checks!F104),Data_Checks!F103))</f>
        <v>19600</v>
      </c>
      <c r="G103" s="7">
        <f>IF(Data!G103&lt;0,ABS(Data!G103),IF(OR(Data_Checks!G103&lt;0,Data_Checks!G103&gt;100000),AVERAGE(Data_Checks!G102,Data_Checks!G104),Data_Checks!G103))</f>
        <v>13300</v>
      </c>
      <c r="H103" s="7">
        <f>IF(Data!H103&lt;0,ABS(Data!H103),IF(OR(Data_Checks!H103&lt;0,Data_Checks!H103&gt;100000),AVERAGE(Data_Checks!H102,Data_Checks!H104),Data_Checks!H103))</f>
        <v>11100</v>
      </c>
      <c r="I103" s="12">
        <f>Data!I103</f>
        <v>1</v>
      </c>
      <c r="J103" s="8"/>
      <c r="K103" s="18">
        <f t="shared" si="22"/>
        <v>0</v>
      </c>
      <c r="L103" s="15">
        <f t="shared" si="20"/>
        <v>0</v>
      </c>
      <c r="M103" s="15">
        <f t="shared" si="15"/>
        <v>0</v>
      </c>
      <c r="N103" s="15">
        <f t="shared" si="16"/>
        <v>0</v>
      </c>
      <c r="O103" s="15">
        <f t="shared" si="17"/>
        <v>0</v>
      </c>
      <c r="P103" s="15">
        <f t="shared" si="18"/>
        <v>0</v>
      </c>
      <c r="Q103" s="15">
        <f t="shared" si="19"/>
        <v>0</v>
      </c>
      <c r="R103" s="11">
        <f t="shared" si="21"/>
        <v>0</v>
      </c>
    </row>
    <row r="104" spans="2:18" x14ac:dyDescent="0.3">
      <c r="B104" s="6">
        <f>Data_Checks!B104</f>
        <v>101</v>
      </c>
      <c r="C104" s="7">
        <f>IF(Data!C104&lt;0,ABS(Data!C104),IF(OR(Data_Checks!C104&lt;0,Data_Checks!C104&gt;100000),AVERAGE(Data_Checks!C103,Data_Checks!C105),Data_Checks!C104))</f>
        <v>18500</v>
      </c>
      <c r="D104" s="7">
        <f>IF(Data!D104&lt;0,ABS(Data!D104),IF(OR(Data_Checks!D104&lt;0,Data_Checks!D104&gt;100000),AVERAGE(Data_Checks!D103,Data_Checks!D105),Data_Checks!D104))</f>
        <v>7500</v>
      </c>
      <c r="E104" s="7">
        <f>IF(Data!E104&lt;0,ABS(Data!E104),IF(OR(Data_Checks!E104&lt;0,Data_Checks!E104&gt;100000),AVERAGE(Data_Checks!E103,Data_Checks!E105),Data_Checks!E104))</f>
        <v>18500</v>
      </c>
      <c r="F104" s="7">
        <f>IF(Data!F104&lt;0,ABS(Data!F104),IF(OR(Data_Checks!F104&lt;0,Data_Checks!F104&gt;100000),AVERAGE(Data_Checks!F103,Data_Checks!F105),Data_Checks!F104))</f>
        <v>19600</v>
      </c>
      <c r="G104" s="7">
        <f>IF(Data!G104&lt;0,ABS(Data!G104),IF(OR(Data_Checks!G104&lt;0,Data_Checks!G104&gt;100000),AVERAGE(Data_Checks!G103,Data_Checks!G105),Data_Checks!G104))</f>
        <v>20300</v>
      </c>
      <c r="H104" s="7">
        <f>IF(Data!H104&lt;0,ABS(Data!H104),IF(OR(Data_Checks!H104&lt;0,Data_Checks!H104&gt;100000),AVERAGE(Data_Checks!H103,Data_Checks!H105),Data_Checks!H104))</f>
        <v>20700</v>
      </c>
      <c r="I104" s="12">
        <f>Data!I104</f>
        <v>3</v>
      </c>
      <c r="J104" s="8"/>
      <c r="K104" s="18">
        <f t="shared" si="22"/>
        <v>0</v>
      </c>
      <c r="L104" s="15">
        <f t="shared" si="20"/>
        <v>0</v>
      </c>
      <c r="M104" s="15">
        <f t="shared" si="15"/>
        <v>0</v>
      </c>
      <c r="N104" s="15">
        <f t="shared" si="16"/>
        <v>0</v>
      </c>
      <c r="O104" s="15">
        <f t="shared" si="17"/>
        <v>0</v>
      </c>
      <c r="P104" s="15">
        <f t="shared" si="18"/>
        <v>0</v>
      </c>
      <c r="Q104" s="15">
        <f t="shared" si="19"/>
        <v>0</v>
      </c>
      <c r="R104" s="11">
        <f t="shared" si="21"/>
        <v>0</v>
      </c>
    </row>
    <row r="105" spans="2:18" x14ac:dyDescent="0.3">
      <c r="B105" s="6">
        <f>Data_Checks!B105</f>
        <v>102</v>
      </c>
      <c r="C105" s="7">
        <f>IF(Data!C105&lt;0,ABS(Data!C105),IF(OR(Data_Checks!C105&lt;0,Data_Checks!C105&gt;100000),AVERAGE(Data_Checks!C104,Data_Checks!C106),Data_Checks!C105))</f>
        <v>11000</v>
      </c>
      <c r="D105" s="7">
        <f>IF(Data!D105&lt;0,ABS(Data!D105),IF(OR(Data_Checks!D105&lt;0,Data_Checks!D105&gt;100000),AVERAGE(Data_Checks!D104,Data_Checks!D106),Data_Checks!D105))</f>
        <v>12500</v>
      </c>
      <c r="E105" s="7">
        <f>IF(Data!E105&lt;0,ABS(Data!E105),IF(OR(Data_Checks!E105&lt;0,Data_Checks!E105&gt;100000),AVERAGE(Data_Checks!E104,Data_Checks!E106),Data_Checks!E105))</f>
        <v>22500</v>
      </c>
      <c r="F105" s="7">
        <f>IF(Data!F105&lt;0,ABS(Data!F105),IF(OR(Data_Checks!F105&lt;0,Data_Checks!F105&gt;100000),AVERAGE(Data_Checks!F104,Data_Checks!F106),Data_Checks!F105))</f>
        <v>18200</v>
      </c>
      <c r="G105" s="7">
        <f>IF(Data!G105&lt;0,ABS(Data!G105),IF(OR(Data_Checks!G105&lt;0,Data_Checks!G105&gt;100000),AVERAGE(Data_Checks!G104,Data_Checks!G106),Data_Checks!G105))</f>
        <v>14000</v>
      </c>
      <c r="H105" s="7">
        <f>IF(Data!H105&lt;0,ABS(Data!H105),IF(OR(Data_Checks!H105&lt;0,Data_Checks!H105&gt;100000),AVERAGE(Data_Checks!H104,Data_Checks!H106),Data_Checks!H105))</f>
        <v>19500</v>
      </c>
      <c r="I105" s="12">
        <f>Data!I105</f>
        <v>5</v>
      </c>
      <c r="J105" s="8"/>
      <c r="K105" s="18">
        <f t="shared" si="22"/>
        <v>0</v>
      </c>
      <c r="L105" s="15">
        <f t="shared" si="20"/>
        <v>0</v>
      </c>
      <c r="M105" s="15">
        <f t="shared" si="15"/>
        <v>0</v>
      </c>
      <c r="N105" s="15">
        <f t="shared" si="16"/>
        <v>0</v>
      </c>
      <c r="O105" s="15">
        <f t="shared" si="17"/>
        <v>0</v>
      </c>
      <c r="P105" s="15">
        <f t="shared" si="18"/>
        <v>0</v>
      </c>
      <c r="Q105" s="15">
        <f t="shared" si="19"/>
        <v>0</v>
      </c>
      <c r="R105" s="11">
        <f t="shared" si="21"/>
        <v>0</v>
      </c>
    </row>
    <row r="106" spans="2:18" x14ac:dyDescent="0.3">
      <c r="B106" s="6">
        <f>Data_Checks!B106</f>
        <v>103</v>
      </c>
      <c r="C106" s="7">
        <f>IF(Data!C106&lt;0,ABS(Data!C106),IF(OR(Data_Checks!C106&lt;0,Data_Checks!C106&gt;100000),AVERAGE(Data_Checks!C105,Data_Checks!C107),Data_Checks!C106))</f>
        <v>14000</v>
      </c>
      <c r="D106" s="7">
        <f>IF(Data!D106&lt;0,ABS(Data!D106),IF(OR(Data_Checks!D106&lt;0,Data_Checks!D106&gt;100000),AVERAGE(Data_Checks!D105,Data_Checks!D107),Data_Checks!D106))</f>
        <v>10000</v>
      </c>
      <c r="E106" s="7">
        <f>IF(Data!E106&lt;0,ABS(Data!E106),IF(OR(Data_Checks!E106&lt;0,Data_Checks!E106&gt;100000),AVERAGE(Data_Checks!E105,Data_Checks!E107),Data_Checks!E106))</f>
        <v>17000</v>
      </c>
      <c r="F106" s="7">
        <f>IF(Data!F106&lt;0,ABS(Data!F106),IF(OR(Data_Checks!F106&lt;0,Data_Checks!F106&gt;100000),AVERAGE(Data_Checks!F105,Data_Checks!F107),Data_Checks!F106))</f>
        <v>17500</v>
      </c>
      <c r="G106" s="7">
        <f>IF(Data!G106&lt;0,ABS(Data!G106),IF(OR(Data_Checks!G106&lt;0,Data_Checks!G106&gt;100000),AVERAGE(Data_Checks!G105,Data_Checks!G107),Data_Checks!G106))</f>
        <v>17500</v>
      </c>
      <c r="H106" s="7">
        <f>IF(Data!H106&lt;0,ABS(Data!H106),IF(OR(Data_Checks!H106&lt;0,Data_Checks!H106&gt;100000),AVERAGE(Data_Checks!H105,Data_Checks!H107),Data_Checks!H106))</f>
        <v>19800</v>
      </c>
      <c r="I106" s="12">
        <f>Data!I106</f>
        <v>3</v>
      </c>
      <c r="J106" s="8"/>
      <c r="K106" s="18">
        <f t="shared" si="22"/>
        <v>0</v>
      </c>
      <c r="L106" s="15">
        <f t="shared" si="20"/>
        <v>0</v>
      </c>
      <c r="M106" s="15">
        <f t="shared" si="15"/>
        <v>0</v>
      </c>
      <c r="N106" s="15">
        <f t="shared" si="16"/>
        <v>0</v>
      </c>
      <c r="O106" s="15">
        <f t="shared" si="17"/>
        <v>0</v>
      </c>
      <c r="P106" s="15">
        <f t="shared" si="18"/>
        <v>0</v>
      </c>
      <c r="Q106" s="15">
        <f t="shared" si="19"/>
        <v>0</v>
      </c>
      <c r="R106" s="11">
        <f t="shared" si="21"/>
        <v>0</v>
      </c>
    </row>
    <row r="107" spans="2:18" x14ac:dyDescent="0.3">
      <c r="B107" s="6">
        <f>Data_Checks!B107</f>
        <v>104</v>
      </c>
      <c r="C107" s="7">
        <f>IF(Data!C107&lt;0,ABS(Data!C107),IF(OR(Data_Checks!C107&lt;0,Data_Checks!C107&gt;100000),AVERAGE(Data_Checks!C106,Data_Checks!C108),Data_Checks!C107))</f>
        <v>11000</v>
      </c>
      <c r="D107" s="7">
        <f>IF(Data!D107&lt;0,ABS(Data!D107),IF(OR(Data_Checks!D107&lt;0,Data_Checks!D107&gt;100000),AVERAGE(Data_Checks!D106,Data_Checks!D108),Data_Checks!D107))</f>
        <v>9500</v>
      </c>
      <c r="E107" s="7">
        <f>IF(Data!E107&lt;0,ABS(Data!E107),IF(OR(Data_Checks!E107&lt;0,Data_Checks!E107&gt;100000),AVERAGE(Data_Checks!E106,Data_Checks!E108),Data_Checks!E107))</f>
        <v>16000</v>
      </c>
      <c r="F107" s="7">
        <f>IF(Data!F107&lt;0,ABS(Data!F107),IF(OR(Data_Checks!F107&lt;0,Data_Checks!F107&gt;100000),AVERAGE(Data_Checks!F106,Data_Checks!F108),Data_Checks!F107))</f>
        <v>20300</v>
      </c>
      <c r="G107" s="7">
        <f>IF(Data!G107&lt;0,ABS(Data!G107),IF(OR(Data_Checks!G107&lt;0,Data_Checks!G107&gt;100000),AVERAGE(Data_Checks!G106,Data_Checks!G108),Data_Checks!G107))</f>
        <v>19600</v>
      </c>
      <c r="H107" s="7">
        <f>IF(Data!H107&lt;0,ABS(Data!H107),IF(OR(Data_Checks!H107&lt;0,Data_Checks!H107&gt;100000),AVERAGE(Data_Checks!H106,Data_Checks!H108),Data_Checks!H107))</f>
        <v>21300</v>
      </c>
      <c r="I107" s="12">
        <f>Data!I107</f>
        <v>2</v>
      </c>
      <c r="J107" s="8"/>
      <c r="K107" s="18">
        <f t="shared" si="22"/>
        <v>0</v>
      </c>
      <c r="L107" s="15">
        <f t="shared" si="20"/>
        <v>0</v>
      </c>
      <c r="M107" s="15">
        <f t="shared" si="15"/>
        <v>0</v>
      </c>
      <c r="N107" s="15">
        <f t="shared" si="16"/>
        <v>0</v>
      </c>
      <c r="O107" s="15">
        <f t="shared" si="17"/>
        <v>0</v>
      </c>
      <c r="P107" s="15">
        <f t="shared" si="18"/>
        <v>0</v>
      </c>
      <c r="Q107" s="15">
        <f t="shared" si="19"/>
        <v>0</v>
      </c>
      <c r="R107" s="11">
        <f t="shared" si="21"/>
        <v>0</v>
      </c>
    </row>
    <row r="108" spans="2:18" x14ac:dyDescent="0.3">
      <c r="B108" s="6">
        <f>Data_Checks!B108</f>
        <v>105</v>
      </c>
      <c r="C108" s="7">
        <f>IF(Data!C108&lt;0,ABS(Data!C108),IF(OR(Data_Checks!C108&lt;0,Data_Checks!C108&gt;100000),AVERAGE(Data_Checks!C107,Data_Checks!C109),Data_Checks!C108))</f>
        <v>15500</v>
      </c>
      <c r="D108" s="7">
        <f>IF(Data!D108&lt;0,ABS(Data!D108),IF(OR(Data_Checks!D108&lt;0,Data_Checks!D108&gt;100000),AVERAGE(Data_Checks!D107,Data_Checks!D109),Data_Checks!D108))</f>
        <v>10500</v>
      </c>
      <c r="E108" s="7">
        <f>IF(Data!E108&lt;0,ABS(Data!E108),IF(OR(Data_Checks!E108&lt;0,Data_Checks!E108&gt;100000),AVERAGE(Data_Checks!E107,Data_Checks!E109),Data_Checks!E108))</f>
        <v>23500</v>
      </c>
      <c r="F108" s="7">
        <f>IF(Data!F108&lt;0,ABS(Data!F108),IF(OR(Data_Checks!F108&lt;0,Data_Checks!F108&gt;100000),AVERAGE(Data_Checks!F107,Data_Checks!F109),Data_Checks!F108))</f>
        <v>16800</v>
      </c>
      <c r="G108" s="7">
        <f>IF(Data!G108&lt;0,ABS(Data!G108),IF(OR(Data_Checks!G108&lt;0,Data_Checks!G108&gt;100000),AVERAGE(Data_Checks!G107,Data_Checks!G109),Data_Checks!G108))</f>
        <v>15399.999999999998</v>
      </c>
      <c r="H108" s="7">
        <f>IF(Data!H108&lt;0,ABS(Data!H108),IF(OR(Data_Checks!H108&lt;0,Data_Checks!H108&gt;100000),AVERAGE(Data_Checks!H107,Data_Checks!H109),Data_Checks!H108))</f>
        <v>15300</v>
      </c>
      <c r="I108" s="12">
        <f>Data!I108</f>
        <v>2</v>
      </c>
      <c r="J108" s="8"/>
      <c r="K108" s="18">
        <f t="shared" si="22"/>
        <v>0</v>
      </c>
      <c r="L108" s="15">
        <f t="shared" si="20"/>
        <v>0</v>
      </c>
      <c r="M108" s="15">
        <f t="shared" si="15"/>
        <v>0</v>
      </c>
      <c r="N108" s="15">
        <f t="shared" si="16"/>
        <v>0</v>
      </c>
      <c r="O108" s="15">
        <f t="shared" si="17"/>
        <v>0</v>
      </c>
      <c r="P108" s="15">
        <f t="shared" si="18"/>
        <v>0</v>
      </c>
      <c r="Q108" s="15">
        <f t="shared" si="19"/>
        <v>0</v>
      </c>
      <c r="R108" s="11">
        <f t="shared" si="21"/>
        <v>0</v>
      </c>
    </row>
    <row r="109" spans="2:18" x14ac:dyDescent="0.3">
      <c r="B109" s="6">
        <f>Data_Checks!B109</f>
        <v>106</v>
      </c>
      <c r="C109" s="7">
        <f>IF(Data!C109&lt;0,ABS(Data!C109),IF(OR(Data_Checks!C109&lt;0,Data_Checks!C109&gt;100000),AVERAGE(Data_Checks!C108,Data_Checks!C110),Data_Checks!C109))</f>
        <v>12500</v>
      </c>
      <c r="D109" s="7">
        <f>IF(Data!D109&lt;0,ABS(Data!D109),IF(OR(Data_Checks!D109&lt;0,Data_Checks!D109&gt;100000),AVERAGE(Data_Checks!D108,Data_Checks!D110),Data_Checks!D109))</f>
        <v>11500</v>
      </c>
      <c r="E109" s="7">
        <f>IF(Data!E109&lt;0,ABS(Data!E109),IF(OR(Data_Checks!E109&lt;0,Data_Checks!E109&gt;100000),AVERAGE(Data_Checks!E108,Data_Checks!E110),Data_Checks!E109))</f>
        <v>24000</v>
      </c>
      <c r="F109" s="7">
        <f>IF(Data!F109&lt;0,ABS(Data!F109),IF(OR(Data_Checks!F109&lt;0,Data_Checks!F109&gt;100000),AVERAGE(Data_Checks!F108,Data_Checks!F110),Data_Checks!F109))</f>
        <v>22400</v>
      </c>
      <c r="G109" s="7">
        <f>IF(Data!G109&lt;0,ABS(Data!G109),IF(OR(Data_Checks!G109&lt;0,Data_Checks!G109&gt;100000),AVERAGE(Data_Checks!G108,Data_Checks!G110),Data_Checks!G109))</f>
        <v>21000</v>
      </c>
      <c r="H109" s="7">
        <f>IF(Data!H109&lt;0,ABS(Data!H109),IF(OR(Data_Checks!H109&lt;0,Data_Checks!H109&gt;100000),AVERAGE(Data_Checks!H108,Data_Checks!H110),Data_Checks!H109))</f>
        <v>21600</v>
      </c>
      <c r="I109" s="12">
        <f>Data!I109</f>
        <v>8</v>
      </c>
      <c r="J109" s="8"/>
      <c r="K109" s="18">
        <f t="shared" si="22"/>
        <v>0</v>
      </c>
      <c r="L109" s="15">
        <f t="shared" si="20"/>
        <v>0</v>
      </c>
      <c r="M109" s="15">
        <f t="shared" si="15"/>
        <v>0</v>
      </c>
      <c r="N109" s="15">
        <f t="shared" si="16"/>
        <v>0</v>
      </c>
      <c r="O109" s="15">
        <f t="shared" si="17"/>
        <v>0</v>
      </c>
      <c r="P109" s="15">
        <f t="shared" si="18"/>
        <v>0</v>
      </c>
      <c r="Q109" s="15">
        <f t="shared" si="19"/>
        <v>0</v>
      </c>
      <c r="R109" s="11">
        <f t="shared" si="21"/>
        <v>0</v>
      </c>
    </row>
    <row r="110" spans="2:18" x14ac:dyDescent="0.3">
      <c r="B110" s="6">
        <f>Data_Checks!B110</f>
        <v>107</v>
      </c>
      <c r="C110" s="7">
        <f>IF(Data!C110&lt;0,ABS(Data!C110),IF(OR(Data_Checks!C110&lt;0,Data_Checks!C110&gt;100000),AVERAGE(Data_Checks!C109,Data_Checks!C111),Data_Checks!C110))</f>
        <v>13000</v>
      </c>
      <c r="D110" s="7">
        <f>IF(Data!D110&lt;0,ABS(Data!D110),IF(OR(Data_Checks!D110&lt;0,Data_Checks!D110&gt;100000),AVERAGE(Data_Checks!D109,Data_Checks!D111),Data_Checks!D110))</f>
        <v>8000</v>
      </c>
      <c r="E110" s="7">
        <f>IF(Data!E110&lt;0,ABS(Data!E110),IF(OR(Data_Checks!E110&lt;0,Data_Checks!E110&gt;100000),AVERAGE(Data_Checks!E109,Data_Checks!E111),Data_Checks!E110))</f>
        <v>16000</v>
      </c>
      <c r="F110" s="7">
        <f>IF(Data!F110&lt;0,ABS(Data!F110),IF(OR(Data_Checks!F110&lt;0,Data_Checks!F110&gt;100000),AVERAGE(Data_Checks!F109,Data_Checks!F111),Data_Checks!F110))</f>
        <v>21700</v>
      </c>
      <c r="G110" s="7">
        <f>IF(Data!G110&lt;0,ABS(Data!G110),IF(OR(Data_Checks!G110&lt;0,Data_Checks!G110&gt;100000),AVERAGE(Data_Checks!G109,Data_Checks!G111),Data_Checks!G110))</f>
        <v>14000</v>
      </c>
      <c r="H110" s="7">
        <f>IF(Data!H110&lt;0,ABS(Data!H110),IF(OR(Data_Checks!H110&lt;0,Data_Checks!H110&gt;100000),AVERAGE(Data_Checks!H109,Data_Checks!H111),Data_Checks!H110))</f>
        <v>18300</v>
      </c>
      <c r="I110" s="12">
        <f>Data!I110</f>
        <v>4</v>
      </c>
      <c r="J110" s="8"/>
      <c r="K110" s="18">
        <f t="shared" si="22"/>
        <v>0</v>
      </c>
      <c r="L110" s="15">
        <f t="shared" si="20"/>
        <v>0</v>
      </c>
      <c r="M110" s="15">
        <f t="shared" si="15"/>
        <v>0</v>
      </c>
      <c r="N110" s="15">
        <f t="shared" si="16"/>
        <v>0</v>
      </c>
      <c r="O110" s="15">
        <f t="shared" si="17"/>
        <v>0</v>
      </c>
      <c r="P110" s="15">
        <f t="shared" si="18"/>
        <v>0</v>
      </c>
      <c r="Q110" s="15">
        <f t="shared" si="19"/>
        <v>0</v>
      </c>
      <c r="R110" s="11">
        <f t="shared" si="21"/>
        <v>0</v>
      </c>
    </row>
    <row r="111" spans="2:18" x14ac:dyDescent="0.3">
      <c r="B111" s="6">
        <f>Data_Checks!B111</f>
        <v>108</v>
      </c>
      <c r="C111" s="7">
        <f>IF(Data!C111&lt;0,ABS(Data!C111),IF(OR(Data_Checks!C111&lt;0,Data_Checks!C111&gt;100000),AVERAGE(Data_Checks!C110,Data_Checks!C112),Data_Checks!C111))</f>
        <v>19500</v>
      </c>
      <c r="D111" s="7">
        <f>IF(Data!D111&lt;0,ABS(Data!D111),IF(OR(Data_Checks!D111&lt;0,Data_Checks!D111&gt;100000),AVERAGE(Data_Checks!D110,Data_Checks!D112),Data_Checks!D111))</f>
        <v>7000</v>
      </c>
      <c r="E111" s="7">
        <f>IF(Data!E111&lt;0,ABS(Data!E111),IF(OR(Data_Checks!E111&lt;0,Data_Checks!E111&gt;100000),AVERAGE(Data_Checks!E110,Data_Checks!E112),Data_Checks!E111))</f>
        <v>23500</v>
      </c>
      <c r="F111" s="7">
        <f>IF(Data!F111&lt;0,ABS(Data!F111),IF(OR(Data_Checks!F111&lt;0,Data_Checks!F111&gt;100000),AVERAGE(Data_Checks!F110,Data_Checks!F112),Data_Checks!F111))</f>
        <v>19600</v>
      </c>
      <c r="G111" s="7">
        <f>IF(Data!G111&lt;0,ABS(Data!G111),IF(OR(Data_Checks!G111&lt;0,Data_Checks!G111&gt;100000),AVERAGE(Data_Checks!G110,Data_Checks!G112),Data_Checks!G111))</f>
        <v>14000</v>
      </c>
      <c r="H111" s="7">
        <f>IF(Data!H111&lt;0,ABS(Data!H111),IF(OR(Data_Checks!H111&lt;0,Data_Checks!H111&gt;100000),AVERAGE(Data_Checks!H110,Data_Checks!H112),Data_Checks!H111))</f>
        <v>12000</v>
      </c>
      <c r="I111" s="12">
        <f>Data!I111</f>
        <v>7</v>
      </c>
      <c r="J111" s="8"/>
      <c r="K111" s="18">
        <f t="shared" si="22"/>
        <v>0</v>
      </c>
      <c r="L111" s="15">
        <f t="shared" si="20"/>
        <v>0</v>
      </c>
      <c r="M111" s="15">
        <f t="shared" si="15"/>
        <v>0</v>
      </c>
      <c r="N111" s="15">
        <f t="shared" si="16"/>
        <v>0</v>
      </c>
      <c r="O111" s="15">
        <f t="shared" si="17"/>
        <v>0</v>
      </c>
      <c r="P111" s="15">
        <f t="shared" si="18"/>
        <v>0</v>
      </c>
      <c r="Q111" s="15">
        <f t="shared" si="19"/>
        <v>0</v>
      </c>
      <c r="R111" s="11">
        <f t="shared" si="21"/>
        <v>0</v>
      </c>
    </row>
    <row r="112" spans="2:18" x14ac:dyDescent="0.3">
      <c r="B112" s="6">
        <f>Data_Checks!B112</f>
        <v>109</v>
      </c>
      <c r="C112" s="7">
        <f>IF(Data!C112&lt;0,ABS(Data!C112),IF(OR(Data_Checks!C112&lt;0,Data_Checks!C112&gt;100000),AVERAGE(Data_Checks!C111,Data_Checks!C113),Data_Checks!C112))</f>
        <v>19000</v>
      </c>
      <c r="D112" s="7">
        <f>IF(Data!D112&lt;0,ABS(Data!D112),IF(OR(Data_Checks!D112&lt;0,Data_Checks!D112&gt;100000),AVERAGE(Data_Checks!D111,Data_Checks!D113),Data_Checks!D112))</f>
        <v>11000</v>
      </c>
      <c r="E112" s="7">
        <f>IF(Data!E112&lt;0,ABS(Data!E112),IF(OR(Data_Checks!E112&lt;0,Data_Checks!E112&gt;100000),AVERAGE(Data_Checks!E111,Data_Checks!E113),Data_Checks!E112))</f>
        <v>22500</v>
      </c>
      <c r="F112" s="7">
        <f>IF(Data!F112&lt;0,ABS(Data!F112),IF(OR(Data_Checks!F112&lt;0,Data_Checks!F112&gt;100000),AVERAGE(Data_Checks!F111,Data_Checks!F113),Data_Checks!F112))</f>
        <v>21700</v>
      </c>
      <c r="G112" s="7">
        <f>IF(Data!G112&lt;0,ABS(Data!G112),IF(OR(Data_Checks!G112&lt;0,Data_Checks!G112&gt;100000),AVERAGE(Data_Checks!G111,Data_Checks!G113),Data_Checks!G112))</f>
        <v>18200</v>
      </c>
      <c r="H112" s="7">
        <f>IF(Data!H112&lt;0,ABS(Data!H112),IF(OR(Data_Checks!H112&lt;0,Data_Checks!H112&gt;100000),AVERAGE(Data_Checks!H111,Data_Checks!H113),Data_Checks!H112))</f>
        <v>16500</v>
      </c>
      <c r="I112" s="12">
        <f>Data!I112</f>
        <v>7</v>
      </c>
      <c r="J112" s="8"/>
      <c r="K112" s="18">
        <f t="shared" si="22"/>
        <v>0</v>
      </c>
      <c r="L112" s="15">
        <f t="shared" si="20"/>
        <v>0</v>
      </c>
      <c r="M112" s="15">
        <f t="shared" si="15"/>
        <v>0</v>
      </c>
      <c r="N112" s="15">
        <f t="shared" si="16"/>
        <v>0</v>
      </c>
      <c r="O112" s="15">
        <f t="shared" si="17"/>
        <v>0</v>
      </c>
      <c r="P112" s="15">
        <f t="shared" si="18"/>
        <v>0</v>
      </c>
      <c r="Q112" s="15">
        <f t="shared" si="19"/>
        <v>0</v>
      </c>
      <c r="R112" s="11">
        <f t="shared" si="21"/>
        <v>0</v>
      </c>
    </row>
    <row r="113" spans="2:18" x14ac:dyDescent="0.3">
      <c r="B113" s="6">
        <f>Data_Checks!B113</f>
        <v>110</v>
      </c>
      <c r="C113" s="7">
        <f>IF(Data!C113&lt;0,ABS(Data!C113),IF(OR(Data_Checks!C113&lt;0,Data_Checks!C113&gt;100000),AVERAGE(Data_Checks!C112,Data_Checks!C114),Data_Checks!C113))</f>
        <v>13500</v>
      </c>
      <c r="D113" s="7">
        <f>IF(Data!D113&lt;0,ABS(Data!D113),IF(OR(Data_Checks!D113&lt;0,Data_Checks!D113&gt;100000),AVERAGE(Data_Checks!D112,Data_Checks!D114),Data_Checks!D113))</f>
        <v>13500</v>
      </c>
      <c r="E113" s="7">
        <f>IF(Data!E113&lt;0,ABS(Data!E113),IF(OR(Data_Checks!E113&lt;0,Data_Checks!E113&gt;100000),AVERAGE(Data_Checks!E112,Data_Checks!E114),Data_Checks!E113))</f>
        <v>22500</v>
      </c>
      <c r="F113" s="7">
        <f>IF(Data!F113&lt;0,ABS(Data!F113),IF(OR(Data_Checks!F113&lt;0,Data_Checks!F113&gt;100000),AVERAGE(Data_Checks!F112,Data_Checks!F114),Data_Checks!F113))</f>
        <v>25000</v>
      </c>
      <c r="G113" s="7">
        <f>IF(Data!G113&lt;0,ABS(Data!G113),IF(OR(Data_Checks!G113&lt;0,Data_Checks!G113&gt;100000),AVERAGE(Data_Checks!G112,Data_Checks!G114),Data_Checks!G113))</f>
        <v>22000</v>
      </c>
      <c r="H113" s="7">
        <f>IF(Data!H113&lt;0,ABS(Data!H113),IF(OR(Data_Checks!H113&lt;0,Data_Checks!H113&gt;100000),AVERAGE(Data_Checks!H112,Data_Checks!H114),Data_Checks!H113))</f>
        <v>20000</v>
      </c>
      <c r="I113" s="12">
        <f>Data!I113</f>
        <v>6</v>
      </c>
      <c r="J113" s="8"/>
      <c r="K113" s="18">
        <f t="shared" si="22"/>
        <v>0</v>
      </c>
      <c r="L113" s="15">
        <f t="shared" si="20"/>
        <v>0</v>
      </c>
      <c r="M113" s="15">
        <f t="shared" si="15"/>
        <v>0</v>
      </c>
      <c r="N113" s="15">
        <f t="shared" si="16"/>
        <v>0</v>
      </c>
      <c r="O113" s="15">
        <f t="shared" si="17"/>
        <v>0</v>
      </c>
      <c r="P113" s="15">
        <f t="shared" si="18"/>
        <v>0</v>
      </c>
      <c r="Q113" s="15">
        <f t="shared" si="19"/>
        <v>0</v>
      </c>
      <c r="R113" s="11">
        <f t="shared" si="21"/>
        <v>0</v>
      </c>
    </row>
    <row r="114" spans="2:18" x14ac:dyDescent="0.3">
      <c r="B114" s="6">
        <f>Data_Checks!B114</f>
        <v>111</v>
      </c>
      <c r="C114" s="7">
        <f>IF(Data!C114&lt;0,ABS(Data!C114),IF(OR(Data_Checks!C114&lt;0,Data_Checks!C114&gt;100000),AVERAGE(Data_Checks!C113,Data_Checks!C115),Data_Checks!C114))</f>
        <v>11500</v>
      </c>
      <c r="D114" s="7">
        <f>IF(Data!D114&lt;0,ABS(Data!D114),IF(OR(Data_Checks!D114&lt;0,Data_Checks!D114&gt;100000),AVERAGE(Data_Checks!D113,Data_Checks!D115),Data_Checks!D114))</f>
        <v>10000</v>
      </c>
      <c r="E114" s="7">
        <f>IF(Data!E114&lt;0,ABS(Data!E114),IF(OR(Data_Checks!E114&lt;0,Data_Checks!E114&gt;100000),AVERAGE(Data_Checks!E113,Data_Checks!E115),Data_Checks!E114))</f>
        <v>22500</v>
      </c>
      <c r="F114" s="7">
        <f>IF(Data!F114&lt;0,ABS(Data!F114),IF(OR(Data_Checks!F114&lt;0,Data_Checks!F114&gt;100000),AVERAGE(Data_Checks!F113,Data_Checks!F115),Data_Checks!F114))</f>
        <v>21700</v>
      </c>
      <c r="G114" s="7">
        <f>IF(Data!G114&lt;0,ABS(Data!G114),IF(OR(Data_Checks!G114&lt;0,Data_Checks!G114&gt;100000),AVERAGE(Data_Checks!G113,Data_Checks!G115),Data_Checks!G114))</f>
        <v>13300</v>
      </c>
      <c r="H114" s="7">
        <f>IF(Data!H114&lt;0,ABS(Data!H114),IF(OR(Data_Checks!H114&lt;0,Data_Checks!H114&gt;100000),AVERAGE(Data_Checks!H113,Data_Checks!H115),Data_Checks!H114))</f>
        <v>17100</v>
      </c>
      <c r="I114" s="12">
        <f>Data!I114</f>
        <v>2</v>
      </c>
      <c r="J114" s="8"/>
      <c r="K114" s="18">
        <f t="shared" si="22"/>
        <v>0</v>
      </c>
      <c r="L114" s="15">
        <f t="shared" si="20"/>
        <v>0</v>
      </c>
      <c r="M114" s="15">
        <f t="shared" si="15"/>
        <v>0</v>
      </c>
      <c r="N114" s="15">
        <f t="shared" si="16"/>
        <v>0</v>
      </c>
      <c r="O114" s="15">
        <f t="shared" si="17"/>
        <v>0</v>
      </c>
      <c r="P114" s="15">
        <f t="shared" si="18"/>
        <v>0</v>
      </c>
      <c r="Q114" s="15">
        <f t="shared" si="19"/>
        <v>0</v>
      </c>
      <c r="R114" s="11">
        <f t="shared" si="21"/>
        <v>0</v>
      </c>
    </row>
    <row r="115" spans="2:18" x14ac:dyDescent="0.3">
      <c r="B115" s="6">
        <f>Data_Checks!B115</f>
        <v>112</v>
      </c>
      <c r="C115" s="7">
        <f>IF(Data!C115&lt;0,ABS(Data!C115),IF(OR(Data_Checks!C115&lt;0,Data_Checks!C115&gt;100000),AVERAGE(Data_Checks!C114,Data_Checks!C116),Data_Checks!C115))</f>
        <v>12500</v>
      </c>
      <c r="D115" s="7">
        <f>IF(Data!D115&lt;0,ABS(Data!D115),IF(OR(Data_Checks!D115&lt;0,Data_Checks!D115&gt;100000),AVERAGE(Data_Checks!D114,Data_Checks!D116),Data_Checks!D115))</f>
        <v>10500</v>
      </c>
      <c r="E115" s="7">
        <f>IF(Data!E115&lt;0,ABS(Data!E115),IF(OR(Data_Checks!E115&lt;0,Data_Checks!E115&gt;100000),AVERAGE(Data_Checks!E114,Data_Checks!E116),Data_Checks!E115))</f>
        <v>20000</v>
      </c>
      <c r="F115" s="7">
        <f>IF(Data!F115&lt;0,ABS(Data!F115),IF(OR(Data_Checks!F115&lt;0,Data_Checks!F115&gt;100000),AVERAGE(Data_Checks!F114,Data_Checks!F116),Data_Checks!F115))</f>
        <v>18900</v>
      </c>
      <c r="G115" s="7">
        <f>IF(Data!G115&lt;0,ABS(Data!G115),IF(OR(Data_Checks!G115&lt;0,Data_Checks!G115&gt;100000),AVERAGE(Data_Checks!G114,Data_Checks!G116),Data_Checks!G115))</f>
        <v>16800</v>
      </c>
      <c r="H115" s="7">
        <f>IF(Data!H115&lt;0,ABS(Data!H115),IF(OR(Data_Checks!H115&lt;0,Data_Checks!H115&gt;100000),AVERAGE(Data_Checks!H114,Data_Checks!H116),Data_Checks!H115))</f>
        <v>12000</v>
      </c>
      <c r="I115" s="12">
        <f>Data!I115</f>
        <v>2</v>
      </c>
      <c r="J115" s="8"/>
      <c r="K115" s="18">
        <f t="shared" si="22"/>
        <v>0</v>
      </c>
      <c r="L115" s="15">
        <f t="shared" si="20"/>
        <v>0</v>
      </c>
      <c r="M115" s="15">
        <f t="shared" si="15"/>
        <v>0</v>
      </c>
      <c r="N115" s="15">
        <f t="shared" si="16"/>
        <v>0</v>
      </c>
      <c r="O115" s="15">
        <f t="shared" si="17"/>
        <v>0</v>
      </c>
      <c r="P115" s="15">
        <f t="shared" si="18"/>
        <v>0</v>
      </c>
      <c r="Q115" s="15">
        <f t="shared" si="19"/>
        <v>0</v>
      </c>
      <c r="R115" s="11">
        <f t="shared" si="21"/>
        <v>0</v>
      </c>
    </row>
    <row r="116" spans="2:18" x14ac:dyDescent="0.3">
      <c r="B116" s="6">
        <f>Data_Checks!B116</f>
        <v>113</v>
      </c>
      <c r="C116" s="7">
        <f>IF(Data!C116&lt;0,ABS(Data!C116),IF(OR(Data_Checks!C116&lt;0,Data_Checks!C116&gt;100000),AVERAGE(Data_Checks!C115,Data_Checks!C117),Data_Checks!C116))</f>
        <v>15000</v>
      </c>
      <c r="D116" s="7">
        <f>IF(Data!D116&lt;0,ABS(Data!D116),IF(OR(Data_Checks!D116&lt;0,Data_Checks!D116&gt;100000),AVERAGE(Data_Checks!D115,Data_Checks!D117),Data_Checks!D116))</f>
        <v>8500</v>
      </c>
      <c r="E116" s="7">
        <f>IF(Data!E116&lt;0,ABS(Data!E116),IF(OR(Data_Checks!E116&lt;0,Data_Checks!E116&gt;100000),AVERAGE(Data_Checks!E115,Data_Checks!E117),Data_Checks!E116))</f>
        <v>17500</v>
      </c>
      <c r="F116" s="7">
        <f>IF(Data!F116&lt;0,ABS(Data!F116),IF(OR(Data_Checks!F116&lt;0,Data_Checks!F116&gt;100000),AVERAGE(Data_Checks!F115,Data_Checks!F117),Data_Checks!F116))</f>
        <v>17500</v>
      </c>
      <c r="G116" s="7">
        <f>IF(Data!G116&lt;0,ABS(Data!G116),IF(OR(Data_Checks!G116&lt;0,Data_Checks!G116&gt;100000),AVERAGE(Data_Checks!G115,Data_Checks!G117),Data_Checks!G116))</f>
        <v>16099.999999999998</v>
      </c>
      <c r="H116" s="7">
        <f>IF(Data!H116&lt;0,ABS(Data!H116),IF(OR(Data_Checks!H116&lt;0,Data_Checks!H116&gt;100000),AVERAGE(Data_Checks!H115,Data_Checks!H117),Data_Checks!H116))</f>
        <v>22500</v>
      </c>
      <c r="I116" s="12">
        <f>Data!I116</f>
        <v>2</v>
      </c>
      <c r="J116" s="8"/>
      <c r="K116" s="18">
        <f t="shared" si="22"/>
        <v>0</v>
      </c>
      <c r="L116" s="15">
        <f t="shared" si="20"/>
        <v>0</v>
      </c>
      <c r="M116" s="15">
        <f t="shared" si="15"/>
        <v>0</v>
      </c>
      <c r="N116" s="15">
        <f t="shared" si="16"/>
        <v>0</v>
      </c>
      <c r="O116" s="15">
        <f t="shared" si="17"/>
        <v>0</v>
      </c>
      <c r="P116" s="15">
        <f t="shared" si="18"/>
        <v>0</v>
      </c>
      <c r="Q116" s="15">
        <f t="shared" si="19"/>
        <v>0</v>
      </c>
      <c r="R116" s="11">
        <f t="shared" si="21"/>
        <v>0</v>
      </c>
    </row>
    <row r="117" spans="2:18" x14ac:dyDescent="0.3">
      <c r="B117" s="6">
        <f>Data_Checks!B117</f>
        <v>114</v>
      </c>
      <c r="C117" s="7">
        <f>IF(Data!C117&lt;0,ABS(Data!C117),IF(OR(Data_Checks!C117&lt;0,Data_Checks!C117&gt;100000),AVERAGE(Data_Checks!C116,Data_Checks!C118),Data_Checks!C117))</f>
        <v>13500</v>
      </c>
      <c r="D117" s="7">
        <f>IF(Data!D117&lt;0,ABS(Data!D117),IF(OR(Data_Checks!D117&lt;0,Data_Checks!D117&gt;100000),AVERAGE(Data_Checks!D116,Data_Checks!D118),Data_Checks!D117))</f>
        <v>8500</v>
      </c>
      <c r="E117" s="7">
        <f>IF(Data!E117&lt;0,ABS(Data!E117),IF(OR(Data_Checks!E117&lt;0,Data_Checks!E117&gt;100000),AVERAGE(Data_Checks!E116,Data_Checks!E118),Data_Checks!E117))</f>
        <v>16000</v>
      </c>
      <c r="F117" s="7">
        <f>IF(Data!F117&lt;0,ABS(Data!F117),IF(OR(Data_Checks!F117&lt;0,Data_Checks!F117&gt;100000),AVERAGE(Data_Checks!F116,Data_Checks!F118),Data_Checks!F117))</f>
        <v>19600</v>
      </c>
      <c r="G117" s="7">
        <f>IF(Data!G117&lt;0,ABS(Data!G117),IF(OR(Data_Checks!G117&lt;0,Data_Checks!G117&gt;100000),AVERAGE(Data_Checks!G116,Data_Checks!G118),Data_Checks!G117))</f>
        <v>14699.999999999998</v>
      </c>
      <c r="H117" s="7">
        <f>IF(Data!H117&lt;0,ABS(Data!H117),IF(OR(Data_Checks!H117&lt;0,Data_Checks!H117&gt;100000),AVERAGE(Data_Checks!H116,Data_Checks!H118),Data_Checks!H117))</f>
        <v>21900</v>
      </c>
      <c r="I117" s="12">
        <f>Data!I117</f>
        <v>2</v>
      </c>
      <c r="J117" s="8"/>
      <c r="K117" s="18">
        <f t="shared" si="22"/>
        <v>0</v>
      </c>
      <c r="L117" s="15">
        <f t="shared" si="20"/>
        <v>0</v>
      </c>
      <c r="M117" s="15">
        <f t="shared" si="15"/>
        <v>0</v>
      </c>
      <c r="N117" s="15">
        <f t="shared" si="16"/>
        <v>0</v>
      </c>
      <c r="O117" s="15">
        <f t="shared" si="17"/>
        <v>0</v>
      </c>
      <c r="P117" s="15">
        <f t="shared" si="18"/>
        <v>0</v>
      </c>
      <c r="Q117" s="15">
        <f t="shared" si="19"/>
        <v>0</v>
      </c>
      <c r="R117" s="11">
        <f t="shared" si="21"/>
        <v>0</v>
      </c>
    </row>
    <row r="118" spans="2:18" x14ac:dyDescent="0.3">
      <c r="B118" s="6">
        <f>Data_Checks!B118</f>
        <v>115</v>
      </c>
      <c r="C118" s="7">
        <f>IF(Data!C118&lt;0,ABS(Data!C118),IF(OR(Data_Checks!C118&lt;0,Data_Checks!C118&gt;100000),AVERAGE(Data_Checks!C117,Data_Checks!C119),Data_Checks!C118))</f>
        <v>16000</v>
      </c>
      <c r="D118" s="7">
        <f>IF(Data!D118&lt;0,ABS(Data!D118),IF(OR(Data_Checks!D118&lt;0,Data_Checks!D118&gt;100000),AVERAGE(Data_Checks!D117,Data_Checks!D119),Data_Checks!D118))</f>
        <v>10500</v>
      </c>
      <c r="E118" s="7">
        <f>IF(Data!E118&lt;0,ABS(Data!E118),IF(OR(Data_Checks!E118&lt;0,Data_Checks!E118&gt;100000),AVERAGE(Data_Checks!E117,Data_Checks!E119),Data_Checks!E118))</f>
        <v>16000</v>
      </c>
      <c r="F118" s="7">
        <f>IF(Data!F118&lt;0,ABS(Data!F118),IF(OR(Data_Checks!F118&lt;0,Data_Checks!F118&gt;100000),AVERAGE(Data_Checks!F117,Data_Checks!F119),Data_Checks!F118))</f>
        <v>21000</v>
      </c>
      <c r="G118" s="7">
        <f>IF(Data!G118&lt;0,ABS(Data!G118),IF(OR(Data_Checks!G118&lt;0,Data_Checks!G118&gt;100000),AVERAGE(Data_Checks!G117,Data_Checks!G119),Data_Checks!G118))</f>
        <v>18200</v>
      </c>
      <c r="H118" s="7">
        <f>IF(Data!H118&lt;0,ABS(Data!H118),IF(OR(Data_Checks!H118&lt;0,Data_Checks!H118&gt;100000),AVERAGE(Data_Checks!H117,Data_Checks!H119),Data_Checks!H118))</f>
        <v>21600</v>
      </c>
      <c r="I118" s="12">
        <f>Data!I118</f>
        <v>4</v>
      </c>
      <c r="J118" s="8"/>
      <c r="K118" s="18">
        <f t="shared" si="22"/>
        <v>0</v>
      </c>
      <c r="L118" s="15">
        <f t="shared" si="20"/>
        <v>0</v>
      </c>
      <c r="M118" s="15">
        <f t="shared" si="15"/>
        <v>0</v>
      </c>
      <c r="N118" s="15">
        <f t="shared" si="16"/>
        <v>0</v>
      </c>
      <c r="O118" s="15">
        <f t="shared" si="17"/>
        <v>0</v>
      </c>
      <c r="P118" s="15">
        <f t="shared" si="18"/>
        <v>0</v>
      </c>
      <c r="Q118" s="15">
        <f t="shared" si="19"/>
        <v>0</v>
      </c>
      <c r="R118" s="11">
        <f t="shared" si="21"/>
        <v>0</v>
      </c>
    </row>
    <row r="119" spans="2:18" x14ac:dyDescent="0.3">
      <c r="B119" s="6">
        <f>Data_Checks!B119</f>
        <v>116</v>
      </c>
      <c r="C119" s="7">
        <f>IF(Data!C119&lt;0,ABS(Data!C119),IF(OR(Data_Checks!C119&lt;0,Data_Checks!C119&gt;100000),AVERAGE(Data_Checks!C118,Data_Checks!C120),Data_Checks!C119))</f>
        <v>19500</v>
      </c>
      <c r="D119" s="7">
        <f>IF(Data!D119&lt;0,ABS(Data!D119),IF(OR(Data_Checks!D119&lt;0,Data_Checks!D119&gt;100000),AVERAGE(Data_Checks!D118,Data_Checks!D120),Data_Checks!D119))</f>
        <v>8000</v>
      </c>
      <c r="E119" s="7">
        <f>IF(Data!E119&lt;0,ABS(Data!E119),IF(OR(Data_Checks!E119&lt;0,Data_Checks!E119&gt;100000),AVERAGE(Data_Checks!E118,Data_Checks!E120),Data_Checks!E119))</f>
        <v>16500</v>
      </c>
      <c r="F119" s="7">
        <f>IF(Data!F119&lt;0,ABS(Data!F119),IF(OR(Data_Checks!F119&lt;0,Data_Checks!F119&gt;100000),AVERAGE(Data_Checks!F118,Data_Checks!F120),Data_Checks!F119))</f>
        <v>22400</v>
      </c>
      <c r="G119" s="7">
        <f>IF(Data!G119&lt;0,ABS(Data!G119),IF(OR(Data_Checks!G119&lt;0,Data_Checks!G119&gt;100000),AVERAGE(Data_Checks!G118,Data_Checks!G120),Data_Checks!G119))</f>
        <v>14699.999999999998</v>
      </c>
      <c r="H119" s="7">
        <f>IF(Data!H119&lt;0,ABS(Data!H119),IF(OR(Data_Checks!H119&lt;0,Data_Checks!H119&gt;100000),AVERAGE(Data_Checks!H118,Data_Checks!H120),Data_Checks!H119))</f>
        <v>15600</v>
      </c>
      <c r="I119" s="12">
        <f>Data!I119</f>
        <v>4</v>
      </c>
      <c r="J119" s="8"/>
      <c r="K119" s="18">
        <f t="shared" si="22"/>
        <v>0</v>
      </c>
      <c r="L119" s="15">
        <f t="shared" si="20"/>
        <v>0</v>
      </c>
      <c r="M119" s="15">
        <f t="shared" si="15"/>
        <v>0</v>
      </c>
      <c r="N119" s="15">
        <f t="shared" si="16"/>
        <v>0</v>
      </c>
      <c r="O119" s="15">
        <f t="shared" si="17"/>
        <v>0</v>
      </c>
      <c r="P119" s="15">
        <f t="shared" si="18"/>
        <v>0</v>
      </c>
      <c r="Q119" s="15">
        <f t="shared" si="19"/>
        <v>0</v>
      </c>
      <c r="R119" s="11">
        <f t="shared" si="21"/>
        <v>0</v>
      </c>
    </row>
    <row r="120" spans="2:18" x14ac:dyDescent="0.3">
      <c r="B120" s="6">
        <f>Data_Checks!B120</f>
        <v>117</v>
      </c>
      <c r="C120" s="7">
        <f>IF(Data!C120&lt;0,ABS(Data!C120),IF(OR(Data_Checks!C120&lt;0,Data_Checks!C120&gt;100000),AVERAGE(Data_Checks!C119,Data_Checks!C121),Data_Checks!C120))</f>
        <v>10000</v>
      </c>
      <c r="D120" s="7">
        <f>IF(Data!D120&lt;0,ABS(Data!D120),IF(OR(Data_Checks!D120&lt;0,Data_Checks!D120&gt;100000),AVERAGE(Data_Checks!D119,Data_Checks!D121),Data_Checks!D120))</f>
        <v>10500</v>
      </c>
      <c r="E120" s="7">
        <f>IF(Data!E120&lt;0,ABS(Data!E120),IF(OR(Data_Checks!E120&lt;0,Data_Checks!E120&gt;100000),AVERAGE(Data_Checks!E119,Data_Checks!E121),Data_Checks!E120))</f>
        <v>17000</v>
      </c>
      <c r="F120" s="7">
        <f>IF(Data!F120&lt;0,ABS(Data!F120),IF(OR(Data_Checks!F120&lt;0,Data_Checks!F120&gt;100000),AVERAGE(Data_Checks!F119,Data_Checks!F121),Data_Checks!F120))</f>
        <v>21700</v>
      </c>
      <c r="G120" s="7">
        <f>IF(Data!G120&lt;0,ABS(Data!G120),IF(OR(Data_Checks!G120&lt;0,Data_Checks!G120&gt;100000),AVERAGE(Data_Checks!G119,Data_Checks!G121),Data_Checks!G120))</f>
        <v>19600</v>
      </c>
      <c r="H120" s="7">
        <f>IF(Data!H120&lt;0,ABS(Data!H120),IF(OR(Data_Checks!H120&lt;0,Data_Checks!H120&gt;100000),AVERAGE(Data_Checks!H119,Data_Checks!H121),Data_Checks!H120))</f>
        <v>16800</v>
      </c>
      <c r="I120" s="12">
        <f>Data!I120</f>
        <v>6</v>
      </c>
      <c r="J120" s="8"/>
      <c r="K120" s="18">
        <f t="shared" si="22"/>
        <v>0</v>
      </c>
      <c r="L120" s="15">
        <f t="shared" si="20"/>
        <v>0</v>
      </c>
      <c r="M120" s="15">
        <f t="shared" si="15"/>
        <v>0</v>
      </c>
      <c r="N120" s="15">
        <f t="shared" si="16"/>
        <v>0</v>
      </c>
      <c r="O120" s="15">
        <f t="shared" si="17"/>
        <v>0</v>
      </c>
      <c r="P120" s="15">
        <f t="shared" si="18"/>
        <v>0</v>
      </c>
      <c r="Q120" s="15">
        <f t="shared" si="19"/>
        <v>0</v>
      </c>
      <c r="R120" s="11">
        <f t="shared" si="21"/>
        <v>0</v>
      </c>
    </row>
    <row r="121" spans="2:18" x14ac:dyDescent="0.3">
      <c r="B121" s="6">
        <f>Data_Checks!B121</f>
        <v>118</v>
      </c>
      <c r="C121" s="7">
        <f>IF(Data!C121&lt;0,ABS(Data!C121),IF(OR(Data_Checks!C121&lt;0,Data_Checks!C121&gt;100000),AVERAGE(Data_Checks!C120,Data_Checks!C122),Data_Checks!C121))</f>
        <v>17500</v>
      </c>
      <c r="D121" s="7">
        <f>IF(Data!D121&lt;0,ABS(Data!D121),IF(OR(Data_Checks!D121&lt;0,Data_Checks!D121&gt;100000),AVERAGE(Data_Checks!D120,Data_Checks!D122),Data_Checks!D121))</f>
        <v>12500</v>
      </c>
      <c r="E121" s="7">
        <f>IF(Data!E121&lt;0,ABS(Data!E121),IF(OR(Data_Checks!E121&lt;0,Data_Checks!E121&gt;100000),AVERAGE(Data_Checks!E120,Data_Checks!E122),Data_Checks!E121))</f>
        <v>19000</v>
      </c>
      <c r="F121" s="7">
        <f>IF(Data!F121&lt;0,ABS(Data!F121),IF(OR(Data_Checks!F121&lt;0,Data_Checks!F121&gt;100000),AVERAGE(Data_Checks!F120,Data_Checks!F122),Data_Checks!F121))</f>
        <v>18200</v>
      </c>
      <c r="G121" s="7">
        <f>IF(Data!G121&lt;0,ABS(Data!G121),IF(OR(Data_Checks!G121&lt;0,Data_Checks!G121&gt;100000),AVERAGE(Data_Checks!G120,Data_Checks!G122),Data_Checks!G121))</f>
        <v>16800</v>
      </c>
      <c r="H121" s="7">
        <f>IF(Data!H121&lt;0,ABS(Data!H121),IF(OR(Data_Checks!H121&lt;0,Data_Checks!H121&gt;100000),AVERAGE(Data_Checks!H120,Data_Checks!H122),Data_Checks!H121))</f>
        <v>16200</v>
      </c>
      <c r="I121" s="12">
        <f>Data!I121</f>
        <v>3</v>
      </c>
      <c r="J121" s="8"/>
      <c r="K121" s="18">
        <f t="shared" si="22"/>
        <v>0</v>
      </c>
      <c r="L121" s="15">
        <f t="shared" si="20"/>
        <v>0</v>
      </c>
      <c r="M121" s="15">
        <f t="shared" si="15"/>
        <v>0</v>
      </c>
      <c r="N121" s="15">
        <f t="shared" si="16"/>
        <v>0</v>
      </c>
      <c r="O121" s="15">
        <f t="shared" si="17"/>
        <v>0</v>
      </c>
      <c r="P121" s="15">
        <f t="shared" si="18"/>
        <v>0</v>
      </c>
      <c r="Q121" s="15">
        <f t="shared" si="19"/>
        <v>0</v>
      </c>
      <c r="R121" s="11">
        <f t="shared" si="21"/>
        <v>0</v>
      </c>
    </row>
    <row r="122" spans="2:18" x14ac:dyDescent="0.3">
      <c r="B122" s="6">
        <f>Data_Checks!B122</f>
        <v>119</v>
      </c>
      <c r="C122" s="7">
        <f>IF(Data!C122&lt;0,ABS(Data!C122),IF(OR(Data_Checks!C122&lt;0,Data_Checks!C122&gt;100000),AVERAGE(Data_Checks!C121,Data_Checks!C123),Data_Checks!C122))</f>
        <v>12000</v>
      </c>
      <c r="D122" s="7">
        <f>IF(Data!D122&lt;0,ABS(Data!D122),IF(OR(Data_Checks!D122&lt;0,Data_Checks!D122&gt;100000),AVERAGE(Data_Checks!D121,Data_Checks!D123),Data_Checks!D122))</f>
        <v>9500</v>
      </c>
      <c r="E122" s="7">
        <f>IF(Data!E122&lt;0,ABS(Data!E122),IF(OR(Data_Checks!E122&lt;0,Data_Checks!E122&gt;100000),AVERAGE(Data_Checks!E121,Data_Checks!E123),Data_Checks!E122))</f>
        <v>15500</v>
      </c>
      <c r="F122" s="7">
        <f>IF(Data!F122&lt;0,ABS(Data!F122),IF(OR(Data_Checks!F122&lt;0,Data_Checks!F122&gt;100000),AVERAGE(Data_Checks!F121,Data_Checks!F123),Data_Checks!F122))</f>
        <v>17500</v>
      </c>
      <c r="G122" s="7">
        <f>IF(Data!G122&lt;0,ABS(Data!G122),IF(OR(Data_Checks!G122&lt;0,Data_Checks!G122&gt;100000),AVERAGE(Data_Checks!G121,Data_Checks!G123),Data_Checks!G122))</f>
        <v>21000</v>
      </c>
      <c r="H122" s="7">
        <f>IF(Data!H122&lt;0,ABS(Data!H122),IF(OR(Data_Checks!H122&lt;0,Data_Checks!H122&gt;100000),AVERAGE(Data_Checks!H121,Data_Checks!H123),Data_Checks!H122))</f>
        <v>12300</v>
      </c>
      <c r="I122" s="12">
        <f>Data!I122</f>
        <v>5</v>
      </c>
      <c r="J122" s="8"/>
      <c r="K122" s="18">
        <f t="shared" si="22"/>
        <v>0</v>
      </c>
      <c r="L122" s="15">
        <f t="shared" si="20"/>
        <v>0</v>
      </c>
      <c r="M122" s="15">
        <f t="shared" si="15"/>
        <v>0</v>
      </c>
      <c r="N122" s="15">
        <f t="shared" si="16"/>
        <v>0</v>
      </c>
      <c r="O122" s="15">
        <f t="shared" si="17"/>
        <v>0</v>
      </c>
      <c r="P122" s="15">
        <f t="shared" si="18"/>
        <v>0</v>
      </c>
      <c r="Q122" s="15">
        <f t="shared" si="19"/>
        <v>0</v>
      </c>
      <c r="R122" s="11">
        <f t="shared" si="21"/>
        <v>0</v>
      </c>
    </row>
    <row r="123" spans="2:18" ht="13.5" thickBot="1" x14ac:dyDescent="0.35">
      <c r="B123" s="9">
        <f>Data_Checks!B123</f>
        <v>120</v>
      </c>
      <c r="C123" s="10">
        <f>IF(Data!C123&lt;0,ABS(Data!C123),IF(OR(Data_Checks!C123&lt;0,Data_Checks!C123&gt;100000),AVERAGE(Data_Checks!C122,Data_Checks!C124),Data_Checks!C123))</f>
        <v>14500</v>
      </c>
      <c r="D123" s="10">
        <f>IF(Data!D123&lt;0,ABS(Data!D123),IF(OR(Data_Checks!D123&lt;0,Data_Checks!D123&gt;100000),AVERAGE(Data_Checks!D122,Data_Checks!D124),Data_Checks!D123))</f>
        <v>8500</v>
      </c>
      <c r="E123" s="10">
        <f>IF(Data!E123&lt;0,ABS(Data!E123),IF(OR(Data_Checks!E123&lt;0,Data_Checks!E123&gt;100000),AVERAGE(Data_Checks!E122,Data_Checks!E124),Data_Checks!E123))</f>
        <v>16000</v>
      </c>
      <c r="F123" s="10">
        <f>IF(Data!F123&lt;0,ABS(Data!F123),IF(OR(Data_Checks!F123&lt;0,Data_Checks!F123&gt;100000),AVERAGE(Data_Checks!F122,Data_Checks!F124),Data_Checks!F123))</f>
        <v>18900</v>
      </c>
      <c r="G123" s="10">
        <f>IF(Data!G123&lt;0,ABS(Data!G123),IF(OR(Data_Checks!G123&lt;0,Data_Checks!G123&gt;100000),AVERAGE(Data_Checks!G122,Data_Checks!G124),Data_Checks!G123))</f>
        <v>19600</v>
      </c>
      <c r="H123" s="10">
        <f>IF(Data!H123&lt;0,ABS(Data!H123),IF(OR(Data_Checks!H123&lt;0,Data_Checks!H123&gt;100000),AVERAGE(Data_Checks!H122,Data_Checks!H124),Data_Checks!H123))</f>
        <v>23100</v>
      </c>
      <c r="I123" s="13">
        <f>Data!I123</f>
        <v>3</v>
      </c>
      <c r="J123" s="8"/>
      <c r="K123" s="19">
        <f t="shared" si="22"/>
        <v>0</v>
      </c>
      <c r="L123" s="16">
        <f t="shared" si="20"/>
        <v>0</v>
      </c>
      <c r="M123" s="16">
        <f t="shared" si="15"/>
        <v>0</v>
      </c>
      <c r="N123" s="16">
        <f t="shared" si="16"/>
        <v>0</v>
      </c>
      <c r="O123" s="16">
        <f t="shared" si="17"/>
        <v>0</v>
      </c>
      <c r="P123" s="16">
        <f t="shared" si="18"/>
        <v>0</v>
      </c>
      <c r="Q123" s="16">
        <f t="shared" si="19"/>
        <v>0</v>
      </c>
      <c r="R123" s="17">
        <f t="shared" si="21"/>
        <v>0</v>
      </c>
    </row>
    <row r="124" spans="2:18" x14ac:dyDescent="0.3">
      <c r="I124" s="20"/>
    </row>
  </sheetData>
  <mergeCells count="2">
    <mergeCell ref="U8:V8"/>
    <mergeCell ref="W8:X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EA0F-70AF-40CA-B03B-0CD8D01CA3C2}">
  <dimension ref="B2:F40"/>
  <sheetViews>
    <sheetView showGridLines="0" zoomScale="80" zoomScaleNormal="80" workbookViewId="0"/>
  </sheetViews>
  <sheetFormatPr defaultColWidth="8.7265625" defaultRowHeight="13" x14ac:dyDescent="0.3"/>
  <cols>
    <col min="1" max="1" width="0.54296875" style="1" customWidth="1"/>
    <col min="2" max="2" width="71.1796875" style="1" bestFit="1" customWidth="1"/>
    <col min="3" max="8" width="15.26953125" style="1" customWidth="1"/>
    <col min="9" max="9" width="14.1796875" style="1" customWidth="1"/>
    <col min="10" max="11" width="8.7265625" style="1"/>
    <col min="12" max="17" width="15.26953125" style="1" customWidth="1"/>
    <col min="18" max="18" width="14.1796875" style="1" customWidth="1"/>
    <col min="19" max="19" width="8.7265625" style="1"/>
    <col min="20" max="24" width="10.81640625" style="1" customWidth="1"/>
    <col min="25" max="16384" width="8.7265625" style="1"/>
  </cols>
  <sheetData>
    <row r="2" spans="2:6" x14ac:dyDescent="0.3">
      <c r="B2" s="40" t="s">
        <v>113</v>
      </c>
    </row>
    <row r="3" spans="2:6" x14ac:dyDescent="0.3">
      <c r="B3" s="105" t="s">
        <v>114</v>
      </c>
      <c r="C3" s="106">
        <v>5</v>
      </c>
      <c r="D3" s="108">
        <v>5.0000000000000001E-3</v>
      </c>
    </row>
    <row r="4" spans="2:6" x14ac:dyDescent="0.3">
      <c r="B4" s="105" t="s">
        <v>115</v>
      </c>
      <c r="C4" s="106">
        <v>6</v>
      </c>
      <c r="D4" s="108">
        <v>-0.01</v>
      </c>
    </row>
    <row r="6" spans="2:6" x14ac:dyDescent="0.3">
      <c r="B6" s="40" t="s">
        <v>116</v>
      </c>
    </row>
    <row r="7" spans="2:6" x14ac:dyDescent="0.3">
      <c r="B7" s="105" t="s">
        <v>117</v>
      </c>
      <c r="C7" s="106">
        <v>75</v>
      </c>
      <c r="D7" s="108">
        <v>0.01</v>
      </c>
    </row>
    <row r="8" spans="2:6" x14ac:dyDescent="0.3">
      <c r="B8" s="105" t="s">
        <v>118</v>
      </c>
      <c r="C8" s="106">
        <v>75</v>
      </c>
      <c r="D8" s="108">
        <v>0</v>
      </c>
    </row>
    <row r="10" spans="2:6" x14ac:dyDescent="0.3">
      <c r="B10" s="40" t="s">
        <v>119</v>
      </c>
    </row>
    <row r="11" spans="2:6" x14ac:dyDescent="0.3">
      <c r="C11" s="105" t="s">
        <v>120</v>
      </c>
      <c r="D11" s="105" t="s">
        <v>120</v>
      </c>
      <c r="E11" s="105" t="s">
        <v>121</v>
      </c>
      <c r="F11" s="105" t="s">
        <v>121</v>
      </c>
    </row>
    <row r="12" spans="2:6" x14ac:dyDescent="0.3">
      <c r="C12" s="105" t="s">
        <v>122</v>
      </c>
      <c r="D12" s="105" t="s">
        <v>123</v>
      </c>
      <c r="E12" s="105" t="s">
        <v>122</v>
      </c>
      <c r="F12" s="105" t="s">
        <v>123</v>
      </c>
    </row>
    <row r="13" spans="2:6" x14ac:dyDescent="0.3">
      <c r="B13" s="105" t="s">
        <v>124</v>
      </c>
      <c r="C13" s="106">
        <v>65</v>
      </c>
      <c r="D13" s="106">
        <v>30</v>
      </c>
      <c r="E13" s="106">
        <v>40</v>
      </c>
      <c r="F13" s="106">
        <v>50</v>
      </c>
    </row>
    <row r="14" spans="2:6" x14ac:dyDescent="0.3">
      <c r="B14" s="105" t="s">
        <v>125</v>
      </c>
      <c r="C14" s="106">
        <v>6</v>
      </c>
      <c r="D14" s="106">
        <v>2</v>
      </c>
      <c r="E14" s="106">
        <v>5</v>
      </c>
      <c r="F14" s="106">
        <v>3</v>
      </c>
    </row>
    <row r="15" spans="2:6" x14ac:dyDescent="0.3">
      <c r="B15" s="105" t="s">
        <v>126</v>
      </c>
      <c r="C15" s="107">
        <v>0.25</v>
      </c>
      <c r="D15" s="107">
        <v>0.05</v>
      </c>
      <c r="E15" s="107">
        <v>0.15</v>
      </c>
      <c r="F15" s="107">
        <v>0.1</v>
      </c>
    </row>
    <row r="17" spans="2:4" x14ac:dyDescent="0.3">
      <c r="B17" s="40" t="s">
        <v>127</v>
      </c>
    </row>
    <row r="18" spans="2:4" x14ac:dyDescent="0.3">
      <c r="B18" s="105" t="s">
        <v>128</v>
      </c>
      <c r="C18" s="106">
        <v>4</v>
      </c>
      <c r="D18" s="107">
        <v>0.02</v>
      </c>
    </row>
    <row r="19" spans="2:4" x14ac:dyDescent="0.3">
      <c r="B19" s="105" t="s">
        <v>129</v>
      </c>
      <c r="C19" s="106">
        <v>4</v>
      </c>
      <c r="D19" s="107">
        <v>0</v>
      </c>
    </row>
    <row r="20" spans="2:4" x14ac:dyDescent="0.3">
      <c r="B20" s="105" t="s">
        <v>130</v>
      </c>
      <c r="C20" s="106">
        <v>4</v>
      </c>
      <c r="D20" s="107">
        <v>-0.01</v>
      </c>
    </row>
    <row r="21" spans="2:4" x14ac:dyDescent="0.3">
      <c r="C21" s="109"/>
    </row>
    <row r="22" spans="2:4" x14ac:dyDescent="0.3">
      <c r="B22" s="40" t="s">
        <v>131</v>
      </c>
      <c r="C22" s="109"/>
    </row>
    <row r="24" spans="2:4" x14ac:dyDescent="0.3">
      <c r="B24" s="105" t="s">
        <v>132</v>
      </c>
      <c r="C24" s="106">
        <v>12500000</v>
      </c>
    </row>
    <row r="25" spans="2:4" x14ac:dyDescent="0.3">
      <c r="B25" s="105" t="s">
        <v>133</v>
      </c>
      <c r="C25" s="106">
        <v>13500000</v>
      </c>
    </row>
    <row r="27" spans="2:4" x14ac:dyDescent="0.3">
      <c r="B27" s="105" t="s">
        <v>134</v>
      </c>
      <c r="C27" s="106">
        <v>12000</v>
      </c>
    </row>
    <row r="28" spans="2:4" x14ac:dyDescent="0.3">
      <c r="B28" s="105" t="s">
        <v>135</v>
      </c>
      <c r="C28" s="106">
        <v>60</v>
      </c>
    </row>
    <row r="29" spans="2:4" x14ac:dyDescent="0.3">
      <c r="B29" s="105" t="s">
        <v>136</v>
      </c>
      <c r="C29" s="107">
        <v>0.04</v>
      </c>
    </row>
    <row r="31" spans="2:4" x14ac:dyDescent="0.3">
      <c r="B31" s="105" t="s">
        <v>137</v>
      </c>
      <c r="C31" s="107">
        <v>0.06</v>
      </c>
    </row>
    <row r="33" spans="2:3" x14ac:dyDescent="0.3">
      <c r="B33" s="105" t="s">
        <v>138</v>
      </c>
      <c r="C33" s="107">
        <v>0.4</v>
      </c>
    </row>
    <row r="34" spans="2:3" x14ac:dyDescent="0.3">
      <c r="B34" s="105" t="s">
        <v>139</v>
      </c>
      <c r="C34" s="107">
        <v>0.35</v>
      </c>
    </row>
    <row r="36" spans="2:3" x14ac:dyDescent="0.3">
      <c r="B36" s="105" t="s">
        <v>140</v>
      </c>
      <c r="C36" s="106">
        <v>25</v>
      </c>
    </row>
    <row r="37" spans="2:3" x14ac:dyDescent="0.3">
      <c r="B37" s="105" t="s">
        <v>141</v>
      </c>
      <c r="C37" s="106">
        <v>20000</v>
      </c>
    </row>
    <row r="38" spans="2:3" x14ac:dyDescent="0.3">
      <c r="B38" s="105" t="s">
        <v>142</v>
      </c>
      <c r="C38" s="106">
        <v>30</v>
      </c>
    </row>
    <row r="40" spans="2:3" x14ac:dyDescent="0.3">
      <c r="B40" s="105" t="s">
        <v>143</v>
      </c>
      <c r="C40" s="106">
        <v>20000000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3955-F557-4D1F-85BD-0D4CEFAF9DE1}">
  <dimension ref="B1:BC124"/>
  <sheetViews>
    <sheetView showGridLines="0" zoomScale="80" zoomScaleNormal="80" workbookViewId="0"/>
  </sheetViews>
  <sheetFormatPr defaultColWidth="8.7265625" defaultRowHeight="13" x14ac:dyDescent="0.3"/>
  <cols>
    <col min="1" max="1" width="0.54296875" style="1" customWidth="1"/>
    <col min="2" max="2" width="8.7265625" style="1"/>
    <col min="3" max="8" width="15.26953125" style="1" customWidth="1"/>
    <col min="9" max="9" width="14.1796875" style="1" customWidth="1"/>
    <col min="10" max="10" width="8.7265625" style="1"/>
    <col min="11" max="11" width="8" style="1" customWidth="1"/>
    <col min="12" max="12" width="18.54296875" style="1" customWidth="1"/>
    <col min="13" max="14" width="15.26953125" style="1" customWidth="1"/>
    <col min="15" max="15" width="18.1796875" style="1" customWidth="1"/>
    <col min="16" max="16" width="18.54296875" style="1" customWidth="1"/>
    <col min="17" max="17" width="15.26953125" style="1" customWidth="1"/>
    <col min="18" max="18" width="18.1796875" style="1" customWidth="1"/>
    <col min="19" max="19" width="15.26953125" style="1" customWidth="1"/>
    <col min="20" max="20" width="12.54296875" style="1" bestFit="1" customWidth="1"/>
    <col min="21" max="21" width="15.26953125" style="1" customWidth="1"/>
    <col min="22" max="22" width="17.54296875" style="1" customWidth="1"/>
    <col min="23" max="23" width="17.1796875" style="1" customWidth="1"/>
    <col min="24" max="24" width="16.453125" style="1" customWidth="1"/>
    <col min="25" max="25" width="8.7265625" style="1"/>
    <col min="26" max="33" width="15.26953125" style="1" customWidth="1"/>
    <col min="34" max="34" width="8.7265625" style="1"/>
    <col min="35" max="36" width="15.26953125" style="1" customWidth="1"/>
    <col min="37" max="37" width="18" style="1" customWidth="1"/>
    <col min="38" max="38" width="13.453125" style="1" customWidth="1"/>
    <col min="39" max="39" width="14.81640625" style="1" bestFit="1" customWidth="1"/>
    <col min="40" max="40" width="8.1796875" style="1" customWidth="1"/>
    <col min="41" max="41" width="11.453125" style="1" customWidth="1"/>
    <col min="42" max="42" width="14.54296875" style="1" bestFit="1" customWidth="1"/>
    <col min="43" max="43" width="15.1796875" style="1" bestFit="1" customWidth="1"/>
    <col min="44" max="44" width="15.26953125" style="1" customWidth="1"/>
    <col min="45" max="45" width="8.1796875" style="1" customWidth="1"/>
    <col min="46" max="46" width="15.54296875" style="1" customWidth="1"/>
    <col min="47" max="47" width="15" style="1" customWidth="1"/>
    <col min="48" max="48" width="19.1796875" style="1" customWidth="1"/>
    <col min="49" max="49" width="15" style="1" customWidth="1"/>
    <col min="50" max="54" width="13.54296875" style="1" customWidth="1"/>
    <col min="55" max="55" width="14.54296875" style="1" customWidth="1"/>
    <col min="56" max="16384" width="8.7265625" style="1"/>
  </cols>
  <sheetData>
    <row r="1" spans="2:55" x14ac:dyDescent="0.3">
      <c r="B1" s="14" t="s">
        <v>144</v>
      </c>
      <c r="AT1" s="88" t="s">
        <v>145</v>
      </c>
    </row>
    <row r="2" spans="2:55" ht="13.5" thickBot="1" x14ac:dyDescent="0.35">
      <c r="AT2" s="89">
        <f>SUM(AT4:AT123)</f>
        <v>0</v>
      </c>
      <c r="AU2" s="89">
        <f t="shared" ref="AU2:BC2" si="0">SUM(AU4:AU123)</f>
        <v>0</v>
      </c>
      <c r="AV2" s="89">
        <f t="shared" si="0"/>
        <v>0</v>
      </c>
      <c r="AW2" s="89">
        <f t="shared" ref="AW2:BB2" si="1">SUM(AW4:AW123)</f>
        <v>0</v>
      </c>
      <c r="AX2" s="89">
        <f t="shared" si="1"/>
        <v>0</v>
      </c>
      <c r="AY2" s="89">
        <f t="shared" si="1"/>
        <v>0</v>
      </c>
      <c r="AZ2" s="89">
        <f t="shared" si="1"/>
        <v>0</v>
      </c>
      <c r="BA2" s="89">
        <f t="shared" si="1"/>
        <v>0</v>
      </c>
      <c r="BB2" s="89">
        <f t="shared" si="1"/>
        <v>0</v>
      </c>
      <c r="BC2" s="89">
        <f t="shared" si="0"/>
        <v>0</v>
      </c>
    </row>
    <row r="3" spans="2:55" ht="39.5" thickBot="1" x14ac:dyDescent="0.35">
      <c r="B3" s="2" t="s">
        <v>87</v>
      </c>
      <c r="C3" s="3" t="s">
        <v>88</v>
      </c>
      <c r="D3" s="3" t="s">
        <v>89</v>
      </c>
      <c r="E3" s="3" t="s">
        <v>90</v>
      </c>
      <c r="F3" s="3" t="s">
        <v>91</v>
      </c>
      <c r="G3" s="3" t="s">
        <v>92</v>
      </c>
      <c r="H3" s="3" t="s">
        <v>93</v>
      </c>
      <c r="I3" s="4" t="s">
        <v>94</v>
      </c>
      <c r="K3" s="37" t="s">
        <v>146</v>
      </c>
      <c r="L3" s="3" t="s">
        <v>147</v>
      </c>
      <c r="M3" s="3" t="s">
        <v>148</v>
      </c>
      <c r="N3" s="3" t="s">
        <v>149</v>
      </c>
      <c r="O3" s="3" t="s">
        <v>150</v>
      </c>
      <c r="P3" s="3" t="s">
        <v>151</v>
      </c>
      <c r="Q3" s="3" t="s">
        <v>152</v>
      </c>
      <c r="R3" s="3" t="s">
        <v>153</v>
      </c>
      <c r="S3" s="3" t="s">
        <v>154</v>
      </c>
      <c r="T3" s="3" t="s">
        <v>155</v>
      </c>
      <c r="U3" s="3" t="s">
        <v>156</v>
      </c>
      <c r="V3" s="3" t="s">
        <v>157</v>
      </c>
      <c r="W3" s="3" t="s">
        <v>158</v>
      </c>
      <c r="X3" s="4" t="s">
        <v>159</v>
      </c>
      <c r="Z3" s="37" t="s">
        <v>160</v>
      </c>
      <c r="AA3" s="3" t="s">
        <v>161</v>
      </c>
      <c r="AB3" s="3" t="s">
        <v>162</v>
      </c>
      <c r="AC3" s="3" t="s">
        <v>163</v>
      </c>
      <c r="AD3" s="3" t="s">
        <v>164</v>
      </c>
      <c r="AE3" s="3" t="s">
        <v>165</v>
      </c>
      <c r="AF3" s="3" t="s">
        <v>166</v>
      </c>
      <c r="AG3" s="4" t="s">
        <v>167</v>
      </c>
      <c r="AI3" s="37" t="s">
        <v>168</v>
      </c>
      <c r="AJ3" s="3" t="s">
        <v>169</v>
      </c>
      <c r="AK3" s="3" t="s">
        <v>170</v>
      </c>
      <c r="AL3" s="3" t="s">
        <v>171</v>
      </c>
      <c r="AM3" s="4" t="s">
        <v>172</v>
      </c>
      <c r="AO3" s="37" t="s">
        <v>173</v>
      </c>
      <c r="AP3" s="3" t="s">
        <v>174</v>
      </c>
      <c r="AQ3" s="58" t="s">
        <v>175</v>
      </c>
      <c r="AR3" s="4" t="s">
        <v>176</v>
      </c>
      <c r="AT3" s="37" t="s">
        <v>148</v>
      </c>
      <c r="AU3" s="3" t="s">
        <v>149</v>
      </c>
      <c r="AV3" s="58" t="s">
        <v>151</v>
      </c>
      <c r="AW3" s="58" t="s">
        <v>156</v>
      </c>
      <c r="AX3" s="58" t="s">
        <v>160</v>
      </c>
      <c r="AY3" s="58" t="s">
        <v>161</v>
      </c>
      <c r="AZ3" s="58" t="s">
        <v>162</v>
      </c>
      <c r="BA3" s="58" t="s">
        <v>163</v>
      </c>
      <c r="BB3" s="58" t="s">
        <v>169</v>
      </c>
      <c r="BC3" s="4" t="s">
        <v>176</v>
      </c>
    </row>
    <row r="4" spans="2:55" s="27" customFormat="1" x14ac:dyDescent="0.35">
      <c r="B4" s="103">
        <f>Data_Revised!B4</f>
        <v>1</v>
      </c>
      <c r="C4" s="22">
        <f>Data_Revised!C4</f>
        <v>18000</v>
      </c>
      <c r="D4" s="22">
        <f>Data_Revised!D4</f>
        <v>8500</v>
      </c>
      <c r="E4" s="22">
        <f>Data_Revised!E4</f>
        <v>19000</v>
      </c>
      <c r="F4" s="22">
        <f>Data_Revised!F4</f>
        <v>23100</v>
      </c>
      <c r="G4" s="22">
        <f>Data_Revised!G4</f>
        <v>13300</v>
      </c>
      <c r="H4" s="22">
        <f>Data_Revised!H4</f>
        <v>22800</v>
      </c>
      <c r="I4" s="23">
        <f>Data_Revised!I4</f>
        <v>6</v>
      </c>
      <c r="J4" s="24"/>
      <c r="K4" s="55">
        <f>INT(B4/12)+1</f>
        <v>1</v>
      </c>
      <c r="L4" s="59">
        <f>IF(B4=1,0,IF(K4&lt;=Parameters!$C$3,Parameters!$D$3,Parameters!$D$4))</f>
        <v>0</v>
      </c>
      <c r="M4" s="22">
        <f>IF(B4=1,Parameters!$C$27,ROUNDDOWN(M3*(1+L4),0))</f>
        <v>12000</v>
      </c>
      <c r="N4" s="62">
        <f>IF(B4=1,Parameters!$C$28,IF(K4&lt;&gt;K3,ROUND(N3*(1+Parameters!$C$29),2),N3))</f>
        <v>60</v>
      </c>
      <c r="O4" s="62">
        <f>M4*N4</f>
        <v>720000</v>
      </c>
      <c r="P4" s="59">
        <f>IF(K4=1,Parameters!$C$31,IF(K4&lt;&gt;K3,IF(N4&lt;=Parameters!$C$7,P3+Parameters!$D$7,P3+Parameters!$D$8),P3))</f>
        <v>0.06</v>
      </c>
      <c r="Q4" s="62">
        <f>ROUND(N4*(1-P4),2)</f>
        <v>56.4</v>
      </c>
      <c r="R4" s="62">
        <f t="shared" ref="R4:R35" si="2">C4*Q4</f>
        <v>1015200</v>
      </c>
      <c r="S4" s="22">
        <f t="shared" ref="S4:S35" si="3">M4+C4</f>
        <v>30000</v>
      </c>
      <c r="T4" s="62">
        <f>O4+R4</f>
        <v>1735200</v>
      </c>
      <c r="U4" s="62">
        <f>(Q4*C4+N4*M4)/(C4+M4)</f>
        <v>57.84</v>
      </c>
      <c r="V4" s="62">
        <f>ROUND(U4*(1+Parameters!$C$34),2)</f>
        <v>78.08</v>
      </c>
      <c r="W4" s="62">
        <f>ROUNDDOWN(S4*Parameters!$C$33,0)</f>
        <v>12000</v>
      </c>
      <c r="X4" s="65">
        <f>V4*W4</f>
        <v>936960</v>
      </c>
      <c r="Y4" s="24"/>
      <c r="Z4" s="68">
        <f>IF($B4=1,Parameters!C$13,IF(AND($K4&lt;&gt;$K3,MOD($K4-1,Parameters!C$14)=0),ROUND(Z3*(1+Parameters!C$15),2),Z3))</f>
        <v>65</v>
      </c>
      <c r="AA4" s="62">
        <f>IF($B4=1,Parameters!D$13,IF(AND($K4&lt;&gt;$K3,MOD($K4-1,Parameters!D$14)=0),ROUND(AA3*(1+Parameters!D$15),2),AA3))</f>
        <v>30</v>
      </c>
      <c r="AB4" s="62">
        <f>IF($B4=1,Parameters!E$13,IF(AND($K4&lt;&gt;$K3,MOD($K4-1,Parameters!E$14)=0),ROUND(AB3*(1+Parameters!E$15),2),AB3))</f>
        <v>40</v>
      </c>
      <c r="AC4" s="62">
        <f>IF($B4=1,Parameters!F$13,IF(AND($K4&lt;&gt;$K3,MOD($K4-1,Parameters!F$14)=0),ROUND(AC3*(1+Parameters!F$15),2),AC3))</f>
        <v>50</v>
      </c>
      <c r="AD4" s="62">
        <f t="shared" ref="AD4:AD35" si="4">D4*Z4</f>
        <v>552500</v>
      </c>
      <c r="AE4" s="62">
        <f t="shared" ref="AE4:AE35" si="5">E4*AA4</f>
        <v>570000</v>
      </c>
      <c r="AF4" s="62">
        <f t="shared" ref="AF4:AF35" si="6">F4*AB4</f>
        <v>924000</v>
      </c>
      <c r="AG4" s="65">
        <f t="shared" ref="AG4:AG35" si="7">G4*AC4</f>
        <v>665000</v>
      </c>
      <c r="AH4" s="24"/>
      <c r="AI4" s="71">
        <f>IF(B4=1,0,IF(I3&lt;Parameters!$C$18,Parameters!$D$18,IF(I3=Parameters!$C$19,Parameters!$D$19,Parameters!$D$20)))</f>
        <v>0</v>
      </c>
      <c r="AJ4" s="62">
        <f>IF(B4=1,Parameters!$C$36,ROUND(AJ3*(1+AI4),2))</f>
        <v>25</v>
      </c>
      <c r="AK4" s="62">
        <f>H4/Parameters!$C$38*(Parameters!$C$38-I4)*AJ4</f>
        <v>456000</v>
      </c>
      <c r="AL4" s="62">
        <f>I4*Parameters!$C$37</f>
        <v>120000</v>
      </c>
      <c r="AM4" s="65">
        <f>AK4-AL4</f>
        <v>336000</v>
      </c>
      <c r="AN4" s="24"/>
      <c r="AO4" s="68">
        <f>+X4+AF4+AG4+AM4</f>
        <v>2861960</v>
      </c>
      <c r="AP4" s="62">
        <f t="shared" ref="AP4:AP35" si="8">T4+AD4+AE4</f>
        <v>2857700</v>
      </c>
      <c r="AQ4" s="75">
        <f>AO4-AP4</f>
        <v>4260</v>
      </c>
      <c r="AR4" s="65">
        <f>IF(B4=1,Parameters!$C$40+AQ4,AR3+AQ4)</f>
        <v>20004260</v>
      </c>
      <c r="AT4" s="68">
        <f>IF(AND(B4=1,M4=Parameters!$C$27),0,IF(AND(K4&lt;=Parameters!$C$3,M4&gt;M3),0,IF(M4&lt;M3,0,1)))</f>
        <v>0</v>
      </c>
      <c r="AU4" s="62">
        <f>IF(AND(B4=1,N4=Parameters!$C$28),0,IF(AND(K4&lt;&gt;K3,N4&gt;N3),0,IF(N4=N3,0,1)))</f>
        <v>0</v>
      </c>
      <c r="AV4" s="75">
        <f>IF(AND(B4=1,P4=Parameters!$C$31),0,IF(AND(K4&lt;&gt;K3,N4&lt;=Parameters!$C$7,P4&gt;P3),0,IF(AND(K4&lt;&gt;K3,N4&gt;Parameters!$C$8,P4=P3),0,IF(AND(K4=K3,P4=P3),0,1))))</f>
        <v>0</v>
      </c>
      <c r="AW4" s="75">
        <f>IF(AND(U4&gt;N4,U4&lt;Q4),0,IF(AND(U4&lt;N4,U4&gt;Q4),0,1))</f>
        <v>0</v>
      </c>
      <c r="AX4" s="75">
        <f>IF(AND($B4=1,Z4=Parameters!C$13),0,IF(AND($K4&lt;&gt;$K3,MOD($K4-1,Parameters!C$14)=0,Z4&gt;Z3),0,IF(Z4=Z3,0,1)))</f>
        <v>0</v>
      </c>
      <c r="AY4" s="75">
        <f>IF(AND($B4=1,AA4=Parameters!D$13),0,IF(AND($K4&lt;&gt;$K3,MOD($K4-1,Parameters!D$14)=0,AA4&gt;AA3),0,IF(AA4=AA3,0,1)))</f>
        <v>0</v>
      </c>
      <c r="AZ4" s="75">
        <f>IF(AND($B4=1,AB4=Parameters!E$13),0,IF(AND($K4&lt;&gt;$K3,MOD($K4-1,Parameters!E$14)=0,AB4&gt;AB3),0,IF(AB4=AB3,0,1)))</f>
        <v>0</v>
      </c>
      <c r="BA4" s="75">
        <f>IF(AND($B4=1,AC4=Parameters!F$13),0,IF(AND($K4&lt;&gt;$K3,MOD($K4-1,Parameters!F$14)=0,AC4&gt;AC3),0,IF(AC4=AC3,0,1)))</f>
        <v>0</v>
      </c>
      <c r="BB4" s="75">
        <f>IF(AND(B4=1,AJ4=Parameters!$C$36),0,IF(AND(I3&lt;Parameters!$C$18,AJ4&gt;AJ3),0,IF(AND(I3=Parameters!$C$19,AJ4=AJ3),0,IF(AND(I3&gt;Parameters!$C$20,AJ4&lt;AJ3),0,1))))</f>
        <v>0</v>
      </c>
      <c r="BC4" s="65">
        <f>IF(B4&lt;&gt;1,IF(AND(AQ4&gt;0,AR4&gt;AR3),0,IF(AND(AQ4&lt;0,AR4&lt;AR3),0,1)),IF(AND(AQ4&gt;0,AR4&gt;Parameters!$C$40),0,IF(AND(AQ4&lt;0,AR4&lt;Parameters!$C$40),0,1)))</f>
        <v>0</v>
      </c>
    </row>
    <row r="5" spans="2:55" x14ac:dyDescent="0.3">
      <c r="B5" s="101">
        <f>Data_Revised!B5</f>
        <v>2</v>
      </c>
      <c r="C5" s="7">
        <f>Data_Revised!C5</f>
        <v>13500</v>
      </c>
      <c r="D5" s="7">
        <f>Data_Revised!D5</f>
        <v>13000</v>
      </c>
      <c r="E5" s="7">
        <f>Data_Revised!E5</f>
        <v>20500</v>
      </c>
      <c r="F5" s="7">
        <f>Data_Revised!F5</f>
        <v>18200</v>
      </c>
      <c r="G5" s="7">
        <f>Data_Revised!G5</f>
        <v>17500</v>
      </c>
      <c r="H5" s="7">
        <f>Data_Revised!H5</f>
        <v>10800</v>
      </c>
      <c r="I5" s="12">
        <f>Data_Revised!I5</f>
        <v>2</v>
      </c>
      <c r="J5" s="8"/>
      <c r="K5" s="56">
        <f t="shared" ref="K5:K36" si="9">INT((B5-1)/12)+1</f>
        <v>1</v>
      </c>
      <c r="L5" s="60">
        <f>IF(B5=1,0,IF(K5&lt;=Parameters!$C$3,Parameters!$D$3,Parameters!$D$4))</f>
        <v>5.0000000000000001E-3</v>
      </c>
      <c r="M5" s="7">
        <f>IF(B5=1,Parameters!$C$27,ROUNDDOWN(M4*(1+L5),0))</f>
        <v>12060</v>
      </c>
      <c r="N5" s="63">
        <f>IF(B5=1,Parameters!$C$28,IF(K5&lt;&gt;K4,ROUND(N4*(1+Parameters!$C$29),2),N4))</f>
        <v>60</v>
      </c>
      <c r="O5" s="63">
        <f t="shared" ref="O5:O68" si="10">M5*N5</f>
        <v>723600</v>
      </c>
      <c r="P5" s="60">
        <f>IF(K5=1,Parameters!$C$31,IF(K5&lt;&gt;K4,IF(N5&lt;=Parameters!$C$7,P4+Parameters!$D$7,P4+Parameters!$D$8),P4))</f>
        <v>0.06</v>
      </c>
      <c r="Q5" s="63">
        <f t="shared" ref="Q5:Q68" si="11">ROUND(N5*(1-P5),2)</f>
        <v>56.4</v>
      </c>
      <c r="R5" s="63">
        <f t="shared" si="2"/>
        <v>761400</v>
      </c>
      <c r="S5" s="7">
        <f t="shared" si="3"/>
        <v>25560</v>
      </c>
      <c r="T5" s="63">
        <f t="shared" ref="T5:T68" si="12">O5+R5</f>
        <v>1485000</v>
      </c>
      <c r="U5" s="63">
        <f t="shared" ref="U5:U68" si="13">(Q5*C5+N5*M5)/(C5+M5)</f>
        <v>58.098591549295776</v>
      </c>
      <c r="V5" s="63">
        <f>ROUND(U5*(1+Parameters!$C$34),2)</f>
        <v>78.430000000000007</v>
      </c>
      <c r="W5" s="63">
        <f>ROUNDDOWN(S5*Parameters!$C$33,0)</f>
        <v>10224</v>
      </c>
      <c r="X5" s="66">
        <f t="shared" ref="X5:X68" si="14">V5*W5</f>
        <v>801868.32000000007</v>
      </c>
      <c r="Y5" s="8"/>
      <c r="Z5" s="69">
        <f>IF($B5=1,Parameters!C$13,IF(AND($K5&lt;&gt;$K4,MOD($K5-1,Parameters!C$14)=0),ROUND(Z4*(1+Parameters!C$15),2),Z4))</f>
        <v>65</v>
      </c>
      <c r="AA5" s="63">
        <f>IF($B5=1,Parameters!D$13,IF(AND($K5&lt;&gt;$K4,MOD($K5-1,Parameters!D$14)=0),ROUND(AA4*(1+Parameters!D$15),2),AA4))</f>
        <v>30</v>
      </c>
      <c r="AB5" s="63">
        <f>IF($B5=1,Parameters!E$13,IF(AND($K5&lt;&gt;$K4,MOD($K5-1,Parameters!E$14)=0),ROUND(AB4*(1+Parameters!E$15),2),AB4))</f>
        <v>40</v>
      </c>
      <c r="AC5" s="63">
        <f>IF($B5=1,Parameters!F$13,IF(AND($K5&lt;&gt;$K4,MOD($K5-1,Parameters!F$14)=0),ROUND(AC4*(1+Parameters!F$15),2),AC4))</f>
        <v>50</v>
      </c>
      <c r="AD5" s="63">
        <f t="shared" si="4"/>
        <v>845000</v>
      </c>
      <c r="AE5" s="63">
        <f t="shared" si="5"/>
        <v>615000</v>
      </c>
      <c r="AF5" s="63">
        <f t="shared" si="6"/>
        <v>728000</v>
      </c>
      <c r="AG5" s="66">
        <f t="shared" si="7"/>
        <v>875000</v>
      </c>
      <c r="AH5" s="83"/>
      <c r="AI5" s="72">
        <f>IF(B5=1,0,IF(I4&lt;Parameters!$C$18,Parameters!$D$18,IF(I4=Parameters!$C$19,Parameters!$D$19,Parameters!$D$20)))</f>
        <v>-0.01</v>
      </c>
      <c r="AJ5" s="63">
        <f>IF(B5=1,Parameters!$C$36,ROUND(AJ4*(1+AI5),2))</f>
        <v>24.75</v>
      </c>
      <c r="AK5" s="63">
        <f>H5/Parameters!$C$38*(Parameters!$C$38-I5)*AJ5</f>
        <v>249480</v>
      </c>
      <c r="AL5" s="63">
        <f>I5*Parameters!$C$37</f>
        <v>40000</v>
      </c>
      <c r="AM5" s="66">
        <f t="shared" ref="AM5:AM68" si="15">AK5-AL5</f>
        <v>209480</v>
      </c>
      <c r="AN5" s="8"/>
      <c r="AO5" s="69">
        <f t="shared" ref="AO5:AO68" si="16">+X5+AF5+AG5+AK5</f>
        <v>2654348.3200000003</v>
      </c>
      <c r="AP5" s="63">
        <f t="shared" si="8"/>
        <v>2945000</v>
      </c>
      <c r="AQ5" s="76">
        <f t="shared" ref="AQ5:AQ36" si="17">-T5+X5-AD5-AE5+AF5+AG5+AM5</f>
        <v>-330651.6799999997</v>
      </c>
      <c r="AR5" s="66">
        <f>IF(B5=1,Parameters!$C$40+AQ5,AR4+AQ5)</f>
        <v>19673608.32</v>
      </c>
      <c r="AT5" s="69">
        <f>IF(AND(B5=1,M5=Parameters!$C$27),0,IF(AND(K5&lt;=Parameters!$C$3,M5&gt;M4),0,IF(M5&lt;M4,0,1)))</f>
        <v>0</v>
      </c>
      <c r="AU5" s="63">
        <f>IF(AND(B5=1,N5=Parameters!$C$28),0,IF(AND(K5&lt;&gt;K4,N5&gt;N4),0,IF(N5=N4,0,1)))</f>
        <v>0</v>
      </c>
      <c r="AV5" s="76">
        <f>IF(AND(B5=1,P5=Parameters!$C$31),0,IF(AND(K5&lt;&gt;K4,N5&lt;=Parameters!$C$7,P5&gt;P4),0,IF(AND(K5&lt;&gt;K4,N5&gt;Parameters!$C$8,P5=P4),0,IF(AND(K5=K4,P5=P4),0,1))))</f>
        <v>0</v>
      </c>
      <c r="AW5" s="76">
        <f t="shared" ref="AW5:AW68" si="18">IF(AND(U5&gt;N5,U5&lt;Q5),0,IF(AND(U5&lt;N5,U5&gt;Q5),0,1))</f>
        <v>0</v>
      </c>
      <c r="AX5" s="76">
        <f>IF(AND($B5=1,Z5=Parameters!C$13),0,IF(AND($K5&lt;&gt;$K4,MOD($K5-1,Parameters!C$14)=0,Z5&gt;Z4),0,IF(Z5=Z4,0,1)))</f>
        <v>0</v>
      </c>
      <c r="AY5" s="76">
        <f>IF(AND($B5=1,AA5=Parameters!D$13),0,IF(AND($K5&lt;&gt;$K4,MOD($K5-1,Parameters!D$14)=0,AA5&gt;AA4),0,IF(AA5=AA4,0,1)))</f>
        <v>0</v>
      </c>
      <c r="AZ5" s="76">
        <f>IF(AND($B5=1,AB5=Parameters!E$13),0,IF(AND($K5&lt;&gt;$K4,MOD($K5-1,Parameters!E$14)=0,AB5&gt;AB4),0,IF(AB5=AB4,0,1)))</f>
        <v>0</v>
      </c>
      <c r="BA5" s="76">
        <f>IF(AND($B5=1,AC5=Parameters!F$13),0,IF(AND($K5&lt;&gt;$K4,MOD($K5-1,Parameters!F$14)=0,AC5&gt;AC4),0,IF(AC5=AC4,0,1)))</f>
        <v>0</v>
      </c>
      <c r="BB5" s="76">
        <f>IF(AND(B5=1,AJ5=Parameters!$C$36),0,IF(AND(I4&lt;Parameters!$C$18,AJ5&gt;AJ4),0,IF(AND(I4=Parameters!$C$19,AJ5=AJ4),0,IF(AND(I4&gt;Parameters!$C$20,AJ5&lt;AJ4),0,1))))</f>
        <v>0</v>
      </c>
      <c r="BC5" s="66">
        <f>IF(B5&lt;&gt;1,IF(AND(AQ5&gt;0,AR5&gt;AR4),0,IF(AND(AQ5&lt;0,AR5&lt;AR4),0,1)),IF(AND(AQ5&gt;0,AR5&gt;Parameters!$C$40),0,IF(AND(AQ5&lt;0,AR5&lt;Parameters!$C$40),0,1)))</f>
        <v>0</v>
      </c>
    </row>
    <row r="6" spans="2:55" x14ac:dyDescent="0.3">
      <c r="B6" s="101">
        <f>Data_Revised!B6</f>
        <v>3</v>
      </c>
      <c r="C6" s="7">
        <f>Data_Revised!C6</f>
        <v>14000</v>
      </c>
      <c r="D6" s="7">
        <f>Data_Revised!D6</f>
        <v>13500</v>
      </c>
      <c r="E6" s="7">
        <f>Data_Revised!E6</f>
        <v>22500</v>
      </c>
      <c r="F6" s="7">
        <f>Data_Revised!F6</f>
        <v>17500</v>
      </c>
      <c r="G6" s="7">
        <f>Data_Revised!G6</f>
        <v>16099.999999999998</v>
      </c>
      <c r="H6" s="7">
        <f>Data_Revised!H6</f>
        <v>21300</v>
      </c>
      <c r="I6" s="12">
        <f>Data_Revised!I6</f>
        <v>1</v>
      </c>
      <c r="J6" s="8"/>
      <c r="K6" s="56">
        <f t="shared" si="9"/>
        <v>1</v>
      </c>
      <c r="L6" s="60">
        <f>IF(B6=1,0,IF(K6&lt;=Parameters!$C$3,Parameters!$D$3,Parameters!$D$4))</f>
        <v>5.0000000000000001E-3</v>
      </c>
      <c r="M6" s="7">
        <f>IF(B6=1,Parameters!$C$27,ROUNDDOWN(M5*(1+L6),0))</f>
        <v>12120</v>
      </c>
      <c r="N6" s="63">
        <f>IF(B6=1,Parameters!$C$28,IF(K6&lt;&gt;K5,ROUND(N5*(1+Parameters!$C$29),2),N5))</f>
        <v>60</v>
      </c>
      <c r="O6" s="63">
        <f t="shared" si="10"/>
        <v>727200</v>
      </c>
      <c r="P6" s="60">
        <f>IF(K6=1,Parameters!$C$31,IF(K6&lt;&gt;K5,IF(N6&lt;=Parameters!$C$7,P5+Parameters!$D$7,P5+Parameters!$D$8),P5))</f>
        <v>0.06</v>
      </c>
      <c r="Q6" s="63">
        <f t="shared" si="11"/>
        <v>56.4</v>
      </c>
      <c r="R6" s="63">
        <f t="shared" si="2"/>
        <v>789600</v>
      </c>
      <c r="S6" s="7">
        <f t="shared" si="3"/>
        <v>26120</v>
      </c>
      <c r="T6" s="63">
        <f t="shared" si="12"/>
        <v>1516800</v>
      </c>
      <c r="U6" s="63">
        <f t="shared" si="13"/>
        <v>58.070444104134765</v>
      </c>
      <c r="V6" s="63">
        <f>ROUND(U6*(1+Parameters!$C$34),2)</f>
        <v>78.400000000000006</v>
      </c>
      <c r="W6" s="63">
        <f>ROUNDDOWN(S6*Parameters!$C$33,0)</f>
        <v>10448</v>
      </c>
      <c r="X6" s="66">
        <f t="shared" si="14"/>
        <v>819123.20000000007</v>
      </c>
      <c r="Y6" s="8"/>
      <c r="Z6" s="69">
        <f>IF($B6=1,Parameters!C$13,IF(AND($K6&lt;&gt;$K5,MOD($K6-1,Parameters!C$14)=0),ROUND(Z5*(1+Parameters!C$15),2),Z5))</f>
        <v>65</v>
      </c>
      <c r="AA6" s="63">
        <f>IF($B6=1,Parameters!D$13,IF(AND($K6&lt;&gt;$K5,MOD($K6-1,Parameters!D$14)=0),ROUND(AA5*(1+Parameters!D$15),2),AA5))</f>
        <v>30</v>
      </c>
      <c r="AB6" s="63">
        <f>IF($B6=1,Parameters!E$13,IF(AND($K6&lt;&gt;$K5,MOD($K6-1,Parameters!E$14)=0),ROUND(AB5*(1+Parameters!E$15),2),AB5))</f>
        <v>40</v>
      </c>
      <c r="AC6" s="63">
        <f>IF($B6=1,Parameters!F$13,IF(AND($K6&lt;&gt;$K5,MOD($K6-1,Parameters!F$14)=0),ROUND(AC5*(1+Parameters!F$15),2),AC5))</f>
        <v>50</v>
      </c>
      <c r="AD6" s="63">
        <f t="shared" si="4"/>
        <v>877500</v>
      </c>
      <c r="AE6" s="63">
        <f t="shared" si="5"/>
        <v>675000</v>
      </c>
      <c r="AF6" s="63">
        <f t="shared" si="6"/>
        <v>700000</v>
      </c>
      <c r="AG6" s="66">
        <f t="shared" si="7"/>
        <v>804999.99999999988</v>
      </c>
      <c r="AH6" s="83"/>
      <c r="AI6" s="72">
        <f>IF(B6=1,0,IF(I5&lt;Parameters!$C$18,Parameters!$D$18,IF(I5=Parameters!$C$19,Parameters!$D$19,Parameters!$D$20)))</f>
        <v>0.02</v>
      </c>
      <c r="AJ6" s="63">
        <f>IF(B6=1,Parameters!$C$36,ROUND(AJ5*(1+AI6),2))</f>
        <v>25.25</v>
      </c>
      <c r="AK6" s="63">
        <f>H6/Parameters!$C$38*(Parameters!$C$38-I6)*AJ6</f>
        <v>519897.5</v>
      </c>
      <c r="AL6" s="63">
        <f>I6*Parameters!$C$37</f>
        <v>20000</v>
      </c>
      <c r="AM6" s="66">
        <f t="shared" si="15"/>
        <v>499897.5</v>
      </c>
      <c r="AN6" s="8"/>
      <c r="AO6" s="69">
        <f t="shared" si="16"/>
        <v>2844020.7</v>
      </c>
      <c r="AP6" s="63">
        <f t="shared" si="8"/>
        <v>3069300</v>
      </c>
      <c r="AQ6" s="76">
        <f t="shared" si="17"/>
        <v>-245279.29999999993</v>
      </c>
      <c r="AR6" s="66">
        <f>IF(B6=1,Parameters!$C$40+AQ6,AR5+AQ6)</f>
        <v>19428329.02</v>
      </c>
      <c r="AT6" s="69">
        <f>IF(AND(B6=1,M6=Parameters!$C$27),0,IF(AND(K6&lt;=Parameters!$C$3,M6&gt;M5),0,IF(M6&lt;M5,0,1)))</f>
        <v>0</v>
      </c>
      <c r="AU6" s="63">
        <f>IF(AND(B6=1,N6=Parameters!$C$28),0,IF(AND(K6&lt;&gt;K5,N6&gt;N5),0,IF(N6=N5,0,1)))</f>
        <v>0</v>
      </c>
      <c r="AV6" s="76">
        <f>IF(AND(B6=1,P6=Parameters!$C$31),0,IF(AND(K6&lt;&gt;K5,N6&lt;=Parameters!$C$7,P6&gt;P5),0,IF(AND(K6&lt;&gt;K5,N6&gt;Parameters!$C$8,P6=P5),0,IF(AND(K6=K5,P6=P5),0,1))))</f>
        <v>0</v>
      </c>
      <c r="AW6" s="76">
        <f t="shared" si="18"/>
        <v>0</v>
      </c>
      <c r="AX6" s="76">
        <f>IF(AND($B6=1,Z6=Parameters!C$13),0,IF(AND($K6&lt;&gt;$K5,MOD($K6-1,Parameters!C$14)=0,Z6&gt;Z5),0,IF(Z6=Z5,0,1)))</f>
        <v>0</v>
      </c>
      <c r="AY6" s="76">
        <f>IF(AND($B6=1,AA6=Parameters!D$13),0,IF(AND($K6&lt;&gt;$K5,MOD($K6-1,Parameters!D$14)=0,AA6&gt;AA5),0,IF(AA6=AA5,0,1)))</f>
        <v>0</v>
      </c>
      <c r="AZ6" s="76">
        <f>IF(AND($B6=1,AB6=Parameters!E$13),0,IF(AND($K6&lt;&gt;$K5,MOD($K6-1,Parameters!E$14)=0,AB6&gt;AB5),0,IF(AB6=AB5,0,1)))</f>
        <v>0</v>
      </c>
      <c r="BA6" s="76">
        <f>IF(AND($B6=1,AC6=Parameters!F$13),0,IF(AND($K6&lt;&gt;$K5,MOD($K6-1,Parameters!F$14)=0,AC6&gt;AC5),0,IF(AC6=AC5,0,1)))</f>
        <v>0</v>
      </c>
      <c r="BB6" s="76">
        <f>IF(AND(B6=1,AJ6=Parameters!$C$36),0,IF(AND(I5&lt;Parameters!$C$18,AJ6&gt;AJ5),0,IF(AND(I5=Parameters!$C$19,AJ6=AJ5),0,IF(AND(I5&gt;Parameters!$C$20,AJ6&lt;AJ5),0,1))))</f>
        <v>0</v>
      </c>
      <c r="BC6" s="66">
        <f>IF(B6&lt;&gt;1,IF(AND(AQ6&gt;0,AR6&gt;AR5),0,IF(AND(AQ6&lt;0,AR6&lt;AR5),0,1)),IF(AND(AQ6&gt;0,AR6&gt;Parameters!$C$40),0,IF(AND(AQ6&lt;0,AR6&lt;Parameters!$C$40),0,1)))</f>
        <v>0</v>
      </c>
    </row>
    <row r="7" spans="2:55" x14ac:dyDescent="0.3">
      <c r="B7" s="101">
        <f>Data_Revised!B7</f>
        <v>4</v>
      </c>
      <c r="C7" s="7">
        <f>Data_Revised!C7</f>
        <v>17500</v>
      </c>
      <c r="D7" s="7">
        <f>Data_Revised!D7</f>
        <v>7500</v>
      </c>
      <c r="E7" s="7">
        <f>Data_Revised!E7</f>
        <v>21500</v>
      </c>
      <c r="F7" s="7">
        <f>Data_Revised!F7</f>
        <v>21000</v>
      </c>
      <c r="G7" s="7">
        <f>Data_Revised!G7</f>
        <v>19600</v>
      </c>
      <c r="H7" s="7">
        <f>Data_Revised!H7</f>
        <v>21600</v>
      </c>
      <c r="I7" s="12">
        <f>Data_Revised!I7</f>
        <v>7</v>
      </c>
      <c r="J7" s="8"/>
      <c r="K7" s="56">
        <f t="shared" si="9"/>
        <v>1</v>
      </c>
      <c r="L7" s="60">
        <f>IF(B7=1,0,IF(K7&lt;=Parameters!$C$3,Parameters!$D$3,Parameters!$D$4))</f>
        <v>5.0000000000000001E-3</v>
      </c>
      <c r="M7" s="7">
        <f>IF(B7=1,Parameters!$C$27,ROUNDDOWN(M6*(1+L7),0))</f>
        <v>12180</v>
      </c>
      <c r="N7" s="63">
        <f>IF(B7=1,Parameters!$C$28,IF(K7&lt;&gt;K6,ROUND(N6*(1+Parameters!$C$29),2),N6))</f>
        <v>60</v>
      </c>
      <c r="O7" s="63">
        <f t="shared" si="10"/>
        <v>730800</v>
      </c>
      <c r="P7" s="60">
        <f>IF(K7=1,Parameters!$C$31,IF(K7&lt;&gt;K6,IF(N7&lt;=Parameters!$C$7,P6+Parameters!$D$7,P6+Parameters!$D$8),P6))</f>
        <v>0.06</v>
      </c>
      <c r="Q7" s="63">
        <f t="shared" si="11"/>
        <v>56.4</v>
      </c>
      <c r="R7" s="63">
        <f t="shared" si="2"/>
        <v>987000</v>
      </c>
      <c r="S7" s="7">
        <f t="shared" si="3"/>
        <v>29680</v>
      </c>
      <c r="T7" s="63">
        <f t="shared" si="12"/>
        <v>1717800</v>
      </c>
      <c r="U7" s="63">
        <f t="shared" si="13"/>
        <v>57.877358490566039</v>
      </c>
      <c r="V7" s="63">
        <f>ROUND(U7*(1+Parameters!$C$34),2)</f>
        <v>78.13</v>
      </c>
      <c r="W7" s="63">
        <f>ROUNDDOWN(S7*Parameters!$C$33,0)</f>
        <v>11872</v>
      </c>
      <c r="X7" s="66">
        <f t="shared" si="14"/>
        <v>927559.36</v>
      </c>
      <c r="Y7" s="8"/>
      <c r="Z7" s="69">
        <f>IF($B7=1,Parameters!C$13,IF(AND($K7&lt;&gt;$K6,MOD($K7-1,Parameters!C$14)=0),ROUND(Z6*(1+Parameters!C$15),2),Z6))</f>
        <v>65</v>
      </c>
      <c r="AA7" s="63">
        <f>IF($B7=1,Parameters!D$13,IF(AND($K7&lt;&gt;$K6,MOD($K7-1,Parameters!D$14)=0),ROUND(AA6*(1+Parameters!D$15),2),AA6))</f>
        <v>30</v>
      </c>
      <c r="AB7" s="63">
        <f>IF($B7=1,Parameters!E$13,IF(AND($K7&lt;&gt;$K6,MOD($K7-1,Parameters!E$14)=0),ROUND(AB6*(1+Parameters!E$15),2),AB6))</f>
        <v>40</v>
      </c>
      <c r="AC7" s="63">
        <f>IF($B7=1,Parameters!F$13,IF(AND($K7&lt;&gt;$K6,MOD($K7-1,Parameters!F$14)=0),ROUND(AC6*(1+Parameters!F$15),2),AC6))</f>
        <v>50</v>
      </c>
      <c r="AD7" s="63">
        <f t="shared" si="4"/>
        <v>487500</v>
      </c>
      <c r="AE7" s="63">
        <f t="shared" si="5"/>
        <v>645000</v>
      </c>
      <c r="AF7" s="63">
        <f t="shared" si="6"/>
        <v>840000</v>
      </c>
      <c r="AG7" s="66">
        <f t="shared" si="7"/>
        <v>980000</v>
      </c>
      <c r="AH7" s="83"/>
      <c r="AI7" s="72">
        <f>IF(B7=1,0,IF(I6&lt;Parameters!$C$18,Parameters!$D$18,IF(I6=Parameters!$C$19,Parameters!$D$19,Parameters!$D$20)))</f>
        <v>0.02</v>
      </c>
      <c r="AJ7" s="63">
        <f>IF(B7=1,Parameters!$C$36,ROUND(AJ6*(1+AI7),2))</f>
        <v>25.76</v>
      </c>
      <c r="AK7" s="63">
        <f>H7/Parameters!$C$38*(Parameters!$C$38-I7)*AJ7</f>
        <v>426585.60000000003</v>
      </c>
      <c r="AL7" s="63">
        <f>I7*Parameters!$C$37</f>
        <v>140000</v>
      </c>
      <c r="AM7" s="66">
        <f t="shared" si="15"/>
        <v>286585.60000000003</v>
      </c>
      <c r="AN7" s="8"/>
      <c r="AO7" s="69">
        <f t="shared" si="16"/>
        <v>3174144.96</v>
      </c>
      <c r="AP7" s="63">
        <f t="shared" si="8"/>
        <v>2850300</v>
      </c>
      <c r="AQ7" s="76">
        <f t="shared" si="17"/>
        <v>183844.9599999999</v>
      </c>
      <c r="AR7" s="66">
        <f>IF(B7=1,Parameters!$C$40+AQ7,AR6+AQ7)</f>
        <v>19612173.98</v>
      </c>
      <c r="AT7" s="69">
        <f>IF(AND(B7=1,M7=Parameters!$C$27),0,IF(AND(K7&lt;=Parameters!$C$3,M7&gt;M6),0,IF(M7&lt;M6,0,1)))</f>
        <v>0</v>
      </c>
      <c r="AU7" s="63">
        <f>IF(AND(B7=1,N7=Parameters!$C$28),0,IF(AND(K7&lt;&gt;K6,N7&gt;N6),0,IF(N7=N6,0,1)))</f>
        <v>0</v>
      </c>
      <c r="AV7" s="76">
        <f>IF(AND(B7=1,P7=Parameters!$C$31),0,IF(AND(K7&lt;&gt;K6,N7&lt;=Parameters!$C$7,P7&gt;P6),0,IF(AND(K7&lt;&gt;K6,N7&gt;Parameters!$C$8,P7=P6),0,IF(AND(K7=K6,P7=P6),0,1))))</f>
        <v>0</v>
      </c>
      <c r="AW7" s="76">
        <f t="shared" si="18"/>
        <v>0</v>
      </c>
      <c r="AX7" s="76">
        <f>IF(AND($B7=1,Z7=Parameters!C$13),0,IF(AND($K7&lt;&gt;$K6,MOD($K7-1,Parameters!C$14)=0,Z7&gt;Z6),0,IF(Z7=Z6,0,1)))</f>
        <v>0</v>
      </c>
      <c r="AY7" s="76">
        <f>IF(AND($B7=1,AA7=Parameters!D$13),0,IF(AND($K7&lt;&gt;$K6,MOD($K7-1,Parameters!D$14)=0,AA7&gt;AA6),0,IF(AA7=AA6,0,1)))</f>
        <v>0</v>
      </c>
      <c r="AZ7" s="76">
        <f>IF(AND($B7=1,AB7=Parameters!E$13),0,IF(AND($K7&lt;&gt;$K6,MOD($K7-1,Parameters!E$14)=0,AB7&gt;AB6),0,IF(AB7=AB6,0,1)))</f>
        <v>0</v>
      </c>
      <c r="BA7" s="76">
        <f>IF(AND($B7=1,AC7=Parameters!F$13),0,IF(AND($K7&lt;&gt;$K6,MOD($K7-1,Parameters!F$14)=0,AC7&gt;AC6),0,IF(AC7=AC6,0,1)))</f>
        <v>0</v>
      </c>
      <c r="BB7" s="76">
        <f>IF(AND(B7=1,AJ7=Parameters!$C$36),0,IF(AND(I6&lt;Parameters!$C$18,AJ7&gt;AJ6),0,IF(AND(I6=Parameters!$C$19,AJ7=AJ6),0,IF(AND(I6&gt;Parameters!$C$20,AJ7&lt;AJ6),0,1))))</f>
        <v>0</v>
      </c>
      <c r="BC7" s="66">
        <f>IF(B7&lt;&gt;1,IF(AND(AQ7&gt;0,AR7&gt;AR6),0,IF(AND(AQ7&lt;0,AR7&lt;AR6),0,1)),IF(AND(AQ7&gt;0,AR7&gt;Parameters!$C$40),0,IF(AND(AQ7&lt;0,AR7&lt;Parameters!$C$40),0,1)))</f>
        <v>0</v>
      </c>
    </row>
    <row r="8" spans="2:55" ht="15" customHeight="1" x14ac:dyDescent="0.3">
      <c r="B8" s="101">
        <f>Data_Revised!B8</f>
        <v>5</v>
      </c>
      <c r="C8" s="7">
        <f>Data_Revised!C8</f>
        <v>14500</v>
      </c>
      <c r="D8" s="7">
        <f>Data_Revised!D8</f>
        <v>13500</v>
      </c>
      <c r="E8" s="7">
        <f>Data_Revised!E8</f>
        <v>15000</v>
      </c>
      <c r="F8" s="7">
        <f>Data_Revised!F8</f>
        <v>19600</v>
      </c>
      <c r="G8" s="7">
        <f>Data_Revised!G8</f>
        <v>16099.999999999998</v>
      </c>
      <c r="H8" s="7">
        <f>Data_Revised!H8</f>
        <v>23400</v>
      </c>
      <c r="I8" s="12">
        <f>Data_Revised!I8</f>
        <v>9</v>
      </c>
      <c r="J8" s="8"/>
      <c r="K8" s="56">
        <f t="shared" si="9"/>
        <v>1</v>
      </c>
      <c r="L8" s="60">
        <f>IF(B8=1,0,IF(K8&lt;=Parameters!$C$3,Parameters!$D$3,Parameters!$D$4))</f>
        <v>5.0000000000000001E-3</v>
      </c>
      <c r="M8" s="7">
        <f>IF(B8=1,Parameters!$C$27,ROUNDDOWN(M7*(1+L8),0))</f>
        <v>12240</v>
      </c>
      <c r="N8" s="63">
        <f>IF(B8=1,Parameters!$C$28,IF(K8&lt;&gt;K7,ROUND(N7*(1+Parameters!$C$29),2),N7))</f>
        <v>60</v>
      </c>
      <c r="O8" s="63">
        <f t="shared" si="10"/>
        <v>734400</v>
      </c>
      <c r="P8" s="60">
        <f>IF(K8=1,Parameters!$C$31,IF(K8&lt;&gt;K7,IF(N8&lt;=Parameters!$C$7,P7+Parameters!$D$7,P7+Parameters!$D$8),P7))</f>
        <v>0.06</v>
      </c>
      <c r="Q8" s="63">
        <f t="shared" si="11"/>
        <v>56.4</v>
      </c>
      <c r="R8" s="63">
        <f t="shared" si="2"/>
        <v>817800</v>
      </c>
      <c r="S8" s="7">
        <f t="shared" si="3"/>
        <v>26740</v>
      </c>
      <c r="T8" s="63">
        <f t="shared" si="12"/>
        <v>1552200</v>
      </c>
      <c r="U8" s="63">
        <f t="shared" si="13"/>
        <v>58.047868362004486</v>
      </c>
      <c r="V8" s="63">
        <f>ROUND(U8*(1+Parameters!$C$34),2)</f>
        <v>78.36</v>
      </c>
      <c r="W8" s="63">
        <f>ROUNDDOWN(S8*Parameters!$C$33,0)</f>
        <v>10696</v>
      </c>
      <c r="X8" s="66">
        <f t="shared" si="14"/>
        <v>838138.55999999994</v>
      </c>
      <c r="Y8" s="8"/>
      <c r="Z8" s="69">
        <f>IF($B8=1,Parameters!C$13,IF(AND($K8&lt;&gt;$K7,MOD($K8-1,Parameters!C$14)=0),ROUND(Z7*(1+Parameters!C$15),2),Z7))</f>
        <v>65</v>
      </c>
      <c r="AA8" s="63">
        <f>IF($B8=1,Parameters!D$13,IF(AND($K8&lt;&gt;$K7,MOD($K8-1,Parameters!D$14)=0),ROUND(AA7*(1+Parameters!D$15),2),AA7))</f>
        <v>30</v>
      </c>
      <c r="AB8" s="63">
        <f>IF($B8=1,Parameters!E$13,IF(AND($K8&lt;&gt;$K7,MOD($K8-1,Parameters!E$14)=0),ROUND(AB7*(1+Parameters!E$15),2),AB7))</f>
        <v>40</v>
      </c>
      <c r="AC8" s="63">
        <f>IF($B8=1,Parameters!F$13,IF(AND($K8&lt;&gt;$K7,MOD($K8-1,Parameters!F$14)=0),ROUND(AC7*(1+Parameters!F$15),2),AC7))</f>
        <v>50</v>
      </c>
      <c r="AD8" s="63">
        <f t="shared" si="4"/>
        <v>877500</v>
      </c>
      <c r="AE8" s="63">
        <f t="shared" si="5"/>
        <v>450000</v>
      </c>
      <c r="AF8" s="63">
        <f t="shared" si="6"/>
        <v>784000</v>
      </c>
      <c r="AG8" s="66">
        <f t="shared" si="7"/>
        <v>804999.99999999988</v>
      </c>
      <c r="AH8" s="83"/>
      <c r="AI8" s="72">
        <f>IF(B8=1,0,IF(I7&lt;Parameters!$C$18,Parameters!$D$18,IF(I7=Parameters!$C$19,Parameters!$D$19,Parameters!$D$20)))</f>
        <v>-0.01</v>
      </c>
      <c r="AJ8" s="63">
        <f>IF(B8=1,Parameters!$C$36,ROUND(AJ7*(1+AI8),2))</f>
        <v>25.5</v>
      </c>
      <c r="AK8" s="63">
        <f>H8/Parameters!$C$38*(Parameters!$C$38-I8)*AJ8</f>
        <v>417690</v>
      </c>
      <c r="AL8" s="63">
        <f>I8*Parameters!$C$37</f>
        <v>180000</v>
      </c>
      <c r="AM8" s="66">
        <f t="shared" si="15"/>
        <v>237690</v>
      </c>
      <c r="AN8" s="8"/>
      <c r="AO8" s="69">
        <f t="shared" si="16"/>
        <v>2844828.56</v>
      </c>
      <c r="AP8" s="63">
        <f t="shared" si="8"/>
        <v>2879700</v>
      </c>
      <c r="AQ8" s="76">
        <f t="shared" si="17"/>
        <v>-214871.44000000006</v>
      </c>
      <c r="AR8" s="66">
        <f>IF(B8=1,Parameters!$C$40+AQ8,AR7+AQ8)</f>
        <v>19397302.539999999</v>
      </c>
      <c r="AT8" s="69">
        <f>IF(AND(B8=1,M8=Parameters!$C$27),0,IF(AND(K8&lt;=Parameters!$C$3,M8&gt;M7),0,IF(M8&lt;M7,0,1)))</f>
        <v>0</v>
      </c>
      <c r="AU8" s="63">
        <f>IF(AND(B8=1,N8=Parameters!$C$28),0,IF(AND(K8&lt;&gt;K7,N8&gt;N7),0,IF(N8=N7,0,1)))</f>
        <v>0</v>
      </c>
      <c r="AV8" s="76">
        <f>IF(AND(B8=1,P8=Parameters!$C$31),0,IF(AND(K8&lt;&gt;K7,N8&lt;=Parameters!$C$7,P8&gt;P7),0,IF(AND(K8&lt;&gt;K7,N8&gt;Parameters!$C$8,P8=P7),0,IF(AND(K8=K7,P8=P7),0,1))))</f>
        <v>0</v>
      </c>
      <c r="AW8" s="76">
        <f t="shared" si="18"/>
        <v>0</v>
      </c>
      <c r="AX8" s="76">
        <f>IF(AND($B8=1,Z8=Parameters!C$13),0,IF(AND($K8&lt;&gt;$K7,MOD($K8-1,Parameters!C$14)=0,Z8&gt;Z7),0,IF(Z8=Z7,0,1)))</f>
        <v>0</v>
      </c>
      <c r="AY8" s="76">
        <f>IF(AND($B8=1,AA8=Parameters!D$13),0,IF(AND($K8&lt;&gt;$K7,MOD($K8-1,Parameters!D$14)=0,AA8&gt;AA7),0,IF(AA8=AA7,0,1)))</f>
        <v>0</v>
      </c>
      <c r="AZ8" s="76">
        <f>IF(AND($B8=1,AB8=Parameters!E$13),0,IF(AND($K8&lt;&gt;$K7,MOD($K8-1,Parameters!E$14)=0,AB8&gt;AB7),0,IF(AB8=AB7,0,1)))</f>
        <v>0</v>
      </c>
      <c r="BA8" s="76">
        <f>IF(AND($B8=1,AC8=Parameters!F$13),0,IF(AND($K8&lt;&gt;$K7,MOD($K8-1,Parameters!F$14)=0,AC8&gt;AC7),0,IF(AC8=AC7,0,1)))</f>
        <v>0</v>
      </c>
      <c r="BB8" s="76">
        <f>IF(AND(B8=1,AJ8=Parameters!$C$36),0,IF(AND(I7&lt;Parameters!$C$18,AJ8&gt;AJ7),0,IF(AND(I7=Parameters!$C$19,AJ8=AJ7),0,IF(AND(I7&gt;Parameters!$C$20,AJ8&lt;AJ7),0,1))))</f>
        <v>0</v>
      </c>
      <c r="BC8" s="66">
        <f>IF(B8&lt;&gt;1,IF(AND(AQ8&gt;0,AR8&gt;AR7),0,IF(AND(AQ8&lt;0,AR8&lt;AR7),0,1)),IF(AND(AQ8&gt;0,AR8&gt;Parameters!$C$40),0,IF(AND(AQ8&lt;0,AR8&lt;Parameters!$C$40),0,1)))</f>
        <v>0</v>
      </c>
    </row>
    <row r="9" spans="2:55" x14ac:dyDescent="0.3">
      <c r="B9" s="101">
        <f>Data_Revised!B9</f>
        <v>6</v>
      </c>
      <c r="C9" s="7">
        <f>Data_Revised!C9</f>
        <v>10000</v>
      </c>
      <c r="D9" s="7">
        <f>Data_Revised!D9</f>
        <v>13500</v>
      </c>
      <c r="E9" s="7">
        <f>Data_Revised!E9</f>
        <v>23000</v>
      </c>
      <c r="F9" s="7">
        <f>Data_Revised!F9</f>
        <v>21000</v>
      </c>
      <c r="G9" s="7">
        <f>Data_Revised!G9</f>
        <v>18900</v>
      </c>
      <c r="H9" s="7">
        <f>Data_Revised!H9</f>
        <v>18600</v>
      </c>
      <c r="I9" s="12">
        <f>Data_Revised!I9</f>
        <v>2</v>
      </c>
      <c r="J9" s="8"/>
      <c r="K9" s="56">
        <f t="shared" si="9"/>
        <v>1</v>
      </c>
      <c r="L9" s="60">
        <f>IF(B9=1,0,IF(K9&lt;=Parameters!$C$3,Parameters!$D$3,Parameters!$D$4))</f>
        <v>5.0000000000000001E-3</v>
      </c>
      <c r="M9" s="7">
        <f>IF(B9=1,Parameters!$C$27,ROUNDDOWN(M8*(1+L9),0))</f>
        <v>12301</v>
      </c>
      <c r="N9" s="63">
        <f>IF(B9=1,Parameters!$C$28,IF(K9&lt;&gt;K8,ROUND(N8*(1+Parameters!$C$29),2),N8))</f>
        <v>60</v>
      </c>
      <c r="O9" s="63">
        <f t="shared" si="10"/>
        <v>738060</v>
      </c>
      <c r="P9" s="60">
        <f>IF(K9=1,Parameters!$C$31,IF(K9&lt;&gt;K8,IF(N9&lt;=Parameters!$C$7,P8+Parameters!$D$7,P8+Parameters!$D$8),P8))</f>
        <v>0.06</v>
      </c>
      <c r="Q9" s="63">
        <f t="shared" si="11"/>
        <v>56.4</v>
      </c>
      <c r="R9" s="63">
        <f t="shared" si="2"/>
        <v>564000</v>
      </c>
      <c r="S9" s="7">
        <f t="shared" si="3"/>
        <v>22301</v>
      </c>
      <c r="T9" s="63">
        <f t="shared" si="12"/>
        <v>1302060</v>
      </c>
      <c r="U9" s="63">
        <f t="shared" si="13"/>
        <v>58.385722613335723</v>
      </c>
      <c r="V9" s="63">
        <f>ROUND(U9*(1+Parameters!$C$34),2)</f>
        <v>78.819999999999993</v>
      </c>
      <c r="W9" s="63">
        <f>ROUNDDOWN(S9*Parameters!$C$33,0)</f>
        <v>8920</v>
      </c>
      <c r="X9" s="66">
        <f t="shared" si="14"/>
        <v>703074.39999999991</v>
      </c>
      <c r="Y9" s="8"/>
      <c r="Z9" s="69">
        <f>IF($B9=1,Parameters!C$13,IF(AND($K9&lt;&gt;$K8,MOD($K9-1,Parameters!C$14)=0),ROUND(Z8*(1+Parameters!C$15),2),Z8))</f>
        <v>65</v>
      </c>
      <c r="AA9" s="63">
        <f>IF($B9=1,Parameters!D$13,IF(AND($K9&lt;&gt;$K8,MOD($K9-1,Parameters!D$14)=0),ROUND(AA8*(1+Parameters!D$15),2),AA8))</f>
        <v>30</v>
      </c>
      <c r="AB9" s="63">
        <f>IF($B9=1,Parameters!E$13,IF(AND($K9&lt;&gt;$K8,MOD($K9-1,Parameters!E$14)=0),ROUND(AB8*(1+Parameters!E$15),2),AB8))</f>
        <v>40</v>
      </c>
      <c r="AC9" s="63">
        <f>IF($B9=1,Parameters!F$13,IF(AND($K9&lt;&gt;$K8,MOD($K9-1,Parameters!F$14)=0),ROUND(AC8*(1+Parameters!F$15),2),AC8))</f>
        <v>50</v>
      </c>
      <c r="AD9" s="63">
        <f t="shared" si="4"/>
        <v>877500</v>
      </c>
      <c r="AE9" s="63">
        <f t="shared" si="5"/>
        <v>690000</v>
      </c>
      <c r="AF9" s="63">
        <f t="shared" si="6"/>
        <v>840000</v>
      </c>
      <c r="AG9" s="66">
        <f t="shared" si="7"/>
        <v>945000</v>
      </c>
      <c r="AH9" s="83"/>
      <c r="AI9" s="72">
        <f>IF(B9=1,0,IF(I8&lt;Parameters!$C$18,Parameters!$D$18,IF(I8=Parameters!$C$19,Parameters!$D$19,Parameters!$D$20)))</f>
        <v>-0.01</v>
      </c>
      <c r="AJ9" s="63">
        <f>IF(B9=1,Parameters!$C$36,ROUND(AJ8*(1+AI9),2))</f>
        <v>25.25</v>
      </c>
      <c r="AK9" s="63">
        <f>H9/Parameters!$C$38*(Parameters!$C$38-I9)*AJ9</f>
        <v>438340</v>
      </c>
      <c r="AL9" s="63">
        <f>I9*Parameters!$C$37</f>
        <v>40000</v>
      </c>
      <c r="AM9" s="66">
        <f t="shared" si="15"/>
        <v>398340</v>
      </c>
      <c r="AN9" s="8"/>
      <c r="AO9" s="69">
        <f t="shared" si="16"/>
        <v>2926414.4</v>
      </c>
      <c r="AP9" s="63">
        <f t="shared" si="8"/>
        <v>2869560</v>
      </c>
      <c r="AQ9" s="76">
        <f t="shared" si="17"/>
        <v>16854.399999999907</v>
      </c>
      <c r="AR9" s="66">
        <f>IF(B9=1,Parameters!$C$40+AQ9,AR8+AQ9)</f>
        <v>19414156.939999998</v>
      </c>
      <c r="AT9" s="69">
        <f>IF(AND(B9=1,M9=Parameters!$C$27),0,IF(AND(K9&lt;=Parameters!$C$3,M9&gt;M8),0,IF(M9&lt;M8,0,1)))</f>
        <v>0</v>
      </c>
      <c r="AU9" s="63">
        <f>IF(AND(B9=1,N9=Parameters!$C$28),0,IF(AND(K9&lt;&gt;K8,N9&gt;N8),0,IF(N9=N8,0,1)))</f>
        <v>0</v>
      </c>
      <c r="AV9" s="76">
        <f>IF(AND(B9=1,P9=Parameters!$C$31),0,IF(AND(K9&lt;&gt;K8,N9&lt;=Parameters!$C$7,P9&gt;P8),0,IF(AND(K9&lt;&gt;K8,N9&gt;Parameters!$C$8,P9=P8),0,IF(AND(K9=K8,P9=P8),0,1))))</f>
        <v>0</v>
      </c>
      <c r="AW9" s="76">
        <f t="shared" si="18"/>
        <v>0</v>
      </c>
      <c r="AX9" s="76">
        <f>IF(AND($B9=1,Z9=Parameters!C$13),0,IF(AND($K9&lt;&gt;$K8,MOD($K9-1,Parameters!C$14)=0,Z9&gt;Z8),0,IF(Z9=Z8,0,1)))</f>
        <v>0</v>
      </c>
      <c r="AY9" s="76">
        <f>IF(AND($B9=1,AA9=Parameters!D$13),0,IF(AND($K9&lt;&gt;$K8,MOD($K9-1,Parameters!D$14)=0,AA9&gt;AA8),0,IF(AA9=AA8,0,1)))</f>
        <v>0</v>
      </c>
      <c r="AZ9" s="76">
        <f>IF(AND($B9=1,AB9=Parameters!E$13),0,IF(AND($K9&lt;&gt;$K8,MOD($K9-1,Parameters!E$14)=0,AB9&gt;AB8),0,IF(AB9=AB8,0,1)))</f>
        <v>0</v>
      </c>
      <c r="BA9" s="76">
        <f>IF(AND($B9=1,AC9=Parameters!F$13),0,IF(AND($K9&lt;&gt;$K8,MOD($K9-1,Parameters!F$14)=0,AC9&gt;AC8),0,IF(AC9=AC8,0,1)))</f>
        <v>0</v>
      </c>
      <c r="BB9" s="76">
        <f>IF(AND(B9=1,AJ9=Parameters!$C$36),0,IF(AND(I8&lt;Parameters!$C$18,AJ9&gt;AJ8),0,IF(AND(I8=Parameters!$C$19,AJ9=AJ8),0,IF(AND(I8&gt;Parameters!$C$20,AJ9&lt;AJ8),0,1))))</f>
        <v>0</v>
      </c>
      <c r="BC9" s="66">
        <f>IF(B9&lt;&gt;1,IF(AND(AQ9&gt;0,AR9&gt;AR8),0,IF(AND(AQ9&lt;0,AR9&lt;AR8),0,1)),IF(AND(AQ9&gt;0,AR9&gt;Parameters!$C$40),0,IF(AND(AQ9&lt;0,AR9&lt;Parameters!$C$40),0,1)))</f>
        <v>0</v>
      </c>
    </row>
    <row r="10" spans="2:55" x14ac:dyDescent="0.3">
      <c r="B10" s="101">
        <f>Data_Revised!B10</f>
        <v>7</v>
      </c>
      <c r="C10" s="7">
        <f>Data_Revised!C10</f>
        <v>14000</v>
      </c>
      <c r="D10" s="7">
        <f>Data_Revised!D10</f>
        <v>12000</v>
      </c>
      <c r="E10" s="7">
        <f>Data_Revised!E10</f>
        <v>23500</v>
      </c>
      <c r="F10" s="7">
        <f>Data_Revised!F10</f>
        <v>20300</v>
      </c>
      <c r="G10" s="7">
        <f>Data_Revised!G10</f>
        <v>20300</v>
      </c>
      <c r="H10" s="7">
        <f>Data_Revised!H10</f>
        <v>14400</v>
      </c>
      <c r="I10" s="12">
        <f>Data_Revised!I10</f>
        <v>4</v>
      </c>
      <c r="J10" s="8"/>
      <c r="K10" s="56">
        <f t="shared" si="9"/>
        <v>1</v>
      </c>
      <c r="L10" s="60">
        <f>IF(B10=1,0,IF(K10&lt;=Parameters!$C$3,Parameters!$D$3,Parameters!$D$4))</f>
        <v>5.0000000000000001E-3</v>
      </c>
      <c r="M10" s="7">
        <f>IF(B10=1,Parameters!$C$27,ROUNDDOWN(M9*(1+L10),0))</f>
        <v>12362</v>
      </c>
      <c r="N10" s="63">
        <f>IF(B10=1,Parameters!$C$28,IF(K10&lt;&gt;K9,ROUND(N9*(1+Parameters!$C$29),2),N9))</f>
        <v>60</v>
      </c>
      <c r="O10" s="63">
        <f t="shared" si="10"/>
        <v>741720</v>
      </c>
      <c r="P10" s="60">
        <f>IF(K10=1,Parameters!$C$31,IF(K10&lt;&gt;K9,IF(N10&lt;=Parameters!$C$7,P9+Parameters!$D$7,P9+Parameters!$D$8),P9))</f>
        <v>0.06</v>
      </c>
      <c r="Q10" s="63">
        <f t="shared" si="11"/>
        <v>56.4</v>
      </c>
      <c r="R10" s="63">
        <f t="shared" si="2"/>
        <v>789600</v>
      </c>
      <c r="S10" s="7">
        <f t="shared" si="3"/>
        <v>26362</v>
      </c>
      <c r="T10" s="63">
        <f t="shared" si="12"/>
        <v>1531320</v>
      </c>
      <c r="U10" s="63">
        <f t="shared" si="13"/>
        <v>58.088157195963888</v>
      </c>
      <c r="V10" s="63">
        <f>ROUND(U10*(1+Parameters!$C$34),2)</f>
        <v>78.42</v>
      </c>
      <c r="W10" s="63">
        <f>ROUNDDOWN(S10*Parameters!$C$33,0)</f>
        <v>10544</v>
      </c>
      <c r="X10" s="66">
        <f t="shared" si="14"/>
        <v>826860.48</v>
      </c>
      <c r="Y10" s="8"/>
      <c r="Z10" s="69">
        <f>IF($B10=1,Parameters!C$13,IF(AND($K10&lt;&gt;$K9,MOD($K10-1,Parameters!C$14)=0),ROUND(Z9*(1+Parameters!C$15),2),Z9))</f>
        <v>65</v>
      </c>
      <c r="AA10" s="63">
        <f>IF($B10=1,Parameters!D$13,IF(AND($K10&lt;&gt;$K9,MOD($K10-1,Parameters!D$14)=0),ROUND(AA9*(1+Parameters!D$15),2),AA9))</f>
        <v>30</v>
      </c>
      <c r="AB10" s="63">
        <f>IF($B10=1,Parameters!E$13,IF(AND($K10&lt;&gt;$K9,MOD($K10-1,Parameters!E$14)=0),ROUND(AB9*(1+Parameters!E$15),2),AB9))</f>
        <v>40</v>
      </c>
      <c r="AC10" s="63">
        <f>IF($B10=1,Parameters!F$13,IF(AND($K10&lt;&gt;$K9,MOD($K10-1,Parameters!F$14)=0),ROUND(AC9*(1+Parameters!F$15),2),AC9))</f>
        <v>50</v>
      </c>
      <c r="AD10" s="63">
        <f t="shared" si="4"/>
        <v>780000</v>
      </c>
      <c r="AE10" s="63">
        <f t="shared" si="5"/>
        <v>705000</v>
      </c>
      <c r="AF10" s="63">
        <f t="shared" si="6"/>
        <v>812000</v>
      </c>
      <c r="AG10" s="66">
        <f t="shared" si="7"/>
        <v>1015000</v>
      </c>
      <c r="AH10" s="83"/>
      <c r="AI10" s="72">
        <f>IF(B10=1,0,IF(I9&lt;Parameters!$C$18,Parameters!$D$18,IF(I9=Parameters!$C$19,Parameters!$D$19,Parameters!$D$20)))</f>
        <v>0.02</v>
      </c>
      <c r="AJ10" s="63">
        <f>IF(B10=1,Parameters!$C$36,ROUND(AJ9*(1+AI10),2))</f>
        <v>25.76</v>
      </c>
      <c r="AK10" s="63">
        <f>H10/Parameters!$C$38*(Parameters!$C$38-I10)*AJ10</f>
        <v>321484.80000000005</v>
      </c>
      <c r="AL10" s="63">
        <f>I10*Parameters!$C$37</f>
        <v>80000</v>
      </c>
      <c r="AM10" s="66">
        <f t="shared" si="15"/>
        <v>241484.80000000005</v>
      </c>
      <c r="AN10" s="8"/>
      <c r="AO10" s="69">
        <f t="shared" si="16"/>
        <v>2975345.2800000003</v>
      </c>
      <c r="AP10" s="63">
        <f t="shared" si="8"/>
        <v>3016320</v>
      </c>
      <c r="AQ10" s="76">
        <f t="shared" si="17"/>
        <v>-120974.71999999997</v>
      </c>
      <c r="AR10" s="66">
        <f>IF(B10=1,Parameters!$C$40+AQ10,AR9+AQ10)</f>
        <v>19293182.219999999</v>
      </c>
      <c r="AT10" s="69">
        <f>IF(AND(B10=1,M10=Parameters!$C$27),0,IF(AND(K10&lt;=Parameters!$C$3,M10&gt;M9),0,IF(M10&lt;M9,0,1)))</f>
        <v>0</v>
      </c>
      <c r="AU10" s="63">
        <f>IF(AND(B10=1,N10=Parameters!$C$28),0,IF(AND(K10&lt;&gt;K9,N10&gt;N9),0,IF(N10=N9,0,1)))</f>
        <v>0</v>
      </c>
      <c r="AV10" s="76">
        <f>IF(AND(B10=1,P10=Parameters!$C$31),0,IF(AND(K10&lt;&gt;K9,N10&lt;=Parameters!$C$7,P10&gt;P9),0,IF(AND(K10&lt;&gt;K9,N10&gt;Parameters!$C$8,P10=P9),0,IF(AND(K10=K9,P10=P9),0,1))))</f>
        <v>0</v>
      </c>
      <c r="AW10" s="76">
        <f t="shared" si="18"/>
        <v>0</v>
      </c>
      <c r="AX10" s="76">
        <f>IF(AND($B10=1,Z10=Parameters!C$13),0,IF(AND($K10&lt;&gt;$K9,MOD($K10-1,Parameters!C$14)=0,Z10&gt;Z9),0,IF(Z10=Z9,0,1)))</f>
        <v>0</v>
      </c>
      <c r="AY10" s="76">
        <f>IF(AND($B10=1,AA10=Parameters!D$13),0,IF(AND($K10&lt;&gt;$K9,MOD($K10-1,Parameters!D$14)=0,AA10&gt;AA9),0,IF(AA10=AA9,0,1)))</f>
        <v>0</v>
      </c>
      <c r="AZ10" s="76">
        <f>IF(AND($B10=1,AB10=Parameters!E$13),0,IF(AND($K10&lt;&gt;$K9,MOD($K10-1,Parameters!E$14)=0,AB10&gt;AB9),0,IF(AB10=AB9,0,1)))</f>
        <v>0</v>
      </c>
      <c r="BA10" s="76">
        <f>IF(AND($B10=1,AC10=Parameters!F$13),0,IF(AND($K10&lt;&gt;$K9,MOD($K10-1,Parameters!F$14)=0,AC10&gt;AC9),0,IF(AC10=AC9,0,1)))</f>
        <v>0</v>
      </c>
      <c r="BB10" s="76">
        <f>IF(AND(B10=1,AJ10=Parameters!$C$36),0,IF(AND(I9&lt;Parameters!$C$18,AJ10&gt;AJ9),0,IF(AND(I9=Parameters!$C$19,AJ10=AJ9),0,IF(AND(I9&gt;Parameters!$C$20,AJ10&lt;AJ9),0,1))))</f>
        <v>0</v>
      </c>
      <c r="BC10" s="66">
        <f>IF(B10&lt;&gt;1,IF(AND(AQ10&gt;0,AR10&gt;AR9),0,IF(AND(AQ10&lt;0,AR10&lt;AR9),0,1)),IF(AND(AQ10&gt;0,AR10&gt;Parameters!$C$40),0,IF(AND(AQ10&lt;0,AR10&lt;Parameters!$C$40),0,1)))</f>
        <v>0</v>
      </c>
    </row>
    <row r="11" spans="2:55" x14ac:dyDescent="0.3">
      <c r="B11" s="101">
        <f>Data_Revised!B11</f>
        <v>8</v>
      </c>
      <c r="C11" s="7">
        <f>Data_Revised!C11</f>
        <v>20000</v>
      </c>
      <c r="D11" s="7">
        <f>Data_Revised!D11</f>
        <v>11500</v>
      </c>
      <c r="E11" s="7">
        <f>Data_Revised!E11</f>
        <v>18000</v>
      </c>
      <c r="F11" s="7">
        <f>Data_Revised!F11</f>
        <v>21000</v>
      </c>
      <c r="G11" s="7">
        <f>Data_Revised!G11</f>
        <v>18900</v>
      </c>
      <c r="H11" s="7">
        <f>Data_Revised!H11</f>
        <v>18000</v>
      </c>
      <c r="I11" s="12">
        <f>Data_Revised!I11</f>
        <v>4</v>
      </c>
      <c r="J11" s="8"/>
      <c r="K11" s="56">
        <f t="shared" si="9"/>
        <v>1</v>
      </c>
      <c r="L11" s="60">
        <f>IF(B11=1,0,IF(K11&lt;=Parameters!$C$3,Parameters!$D$3,Parameters!$D$4))</f>
        <v>5.0000000000000001E-3</v>
      </c>
      <c r="M11" s="7">
        <f>IF(B11=1,Parameters!$C$27,ROUNDDOWN(M10*(1+L11),0))</f>
        <v>12423</v>
      </c>
      <c r="N11" s="63">
        <f>IF(B11=1,Parameters!$C$28,IF(K11&lt;&gt;K10,ROUND(N10*(1+Parameters!$C$29),2),N10))</f>
        <v>60</v>
      </c>
      <c r="O11" s="63">
        <f t="shared" si="10"/>
        <v>745380</v>
      </c>
      <c r="P11" s="60">
        <f>IF(K11=1,Parameters!$C$31,IF(K11&lt;&gt;K10,IF(N11&lt;=Parameters!$C$7,P10+Parameters!$D$7,P10+Parameters!$D$8),P10))</f>
        <v>0.06</v>
      </c>
      <c r="Q11" s="63">
        <f t="shared" si="11"/>
        <v>56.4</v>
      </c>
      <c r="R11" s="63">
        <f t="shared" si="2"/>
        <v>1128000</v>
      </c>
      <c r="S11" s="7">
        <f t="shared" si="3"/>
        <v>32423</v>
      </c>
      <c r="T11" s="63">
        <f t="shared" si="12"/>
        <v>1873380</v>
      </c>
      <c r="U11" s="63">
        <f t="shared" si="13"/>
        <v>57.779354162168829</v>
      </c>
      <c r="V11" s="63">
        <f>ROUND(U11*(1+Parameters!$C$34),2)</f>
        <v>78</v>
      </c>
      <c r="W11" s="63">
        <f>ROUNDDOWN(S11*Parameters!$C$33,0)</f>
        <v>12969</v>
      </c>
      <c r="X11" s="66">
        <f t="shared" si="14"/>
        <v>1011582</v>
      </c>
      <c r="Y11" s="8"/>
      <c r="Z11" s="69">
        <f>IF($B11=1,Parameters!C$13,IF(AND($K11&lt;&gt;$K10,MOD($K11-1,Parameters!C$14)=0),ROUND(Z10*(1+Parameters!C$15),2),Z10))</f>
        <v>65</v>
      </c>
      <c r="AA11" s="63">
        <f>IF($B11=1,Parameters!D$13,IF(AND($K11&lt;&gt;$K10,MOD($K11-1,Parameters!D$14)=0),ROUND(AA10*(1+Parameters!D$15),2),AA10))</f>
        <v>30</v>
      </c>
      <c r="AB11" s="63">
        <f>IF($B11=1,Parameters!E$13,IF(AND($K11&lt;&gt;$K10,MOD($K11-1,Parameters!E$14)=0),ROUND(AB10*(1+Parameters!E$15),2),AB10))</f>
        <v>40</v>
      </c>
      <c r="AC11" s="63">
        <f>IF($B11=1,Parameters!F$13,IF(AND($K11&lt;&gt;$K10,MOD($K11-1,Parameters!F$14)=0),ROUND(AC10*(1+Parameters!F$15),2),AC10))</f>
        <v>50</v>
      </c>
      <c r="AD11" s="63">
        <f t="shared" si="4"/>
        <v>747500</v>
      </c>
      <c r="AE11" s="63">
        <f t="shared" si="5"/>
        <v>540000</v>
      </c>
      <c r="AF11" s="63">
        <f t="shared" si="6"/>
        <v>840000</v>
      </c>
      <c r="AG11" s="66">
        <f t="shared" si="7"/>
        <v>945000</v>
      </c>
      <c r="AH11" s="83"/>
      <c r="AI11" s="72">
        <f>IF(B11=1,0,IF(I10&lt;Parameters!$C$18,Parameters!$D$18,IF(I10=Parameters!$C$19,Parameters!$D$19,Parameters!$D$20)))</f>
        <v>0</v>
      </c>
      <c r="AJ11" s="63">
        <f>IF(B11=1,Parameters!$C$36,ROUND(AJ10*(1+AI11),2))</f>
        <v>25.76</v>
      </c>
      <c r="AK11" s="63">
        <f>H11/Parameters!$C$38*(Parameters!$C$38-I11)*AJ11</f>
        <v>401856</v>
      </c>
      <c r="AL11" s="63">
        <f>I11*Parameters!$C$37</f>
        <v>80000</v>
      </c>
      <c r="AM11" s="66">
        <f t="shared" si="15"/>
        <v>321856</v>
      </c>
      <c r="AN11" s="8"/>
      <c r="AO11" s="69">
        <f t="shared" si="16"/>
        <v>3198438</v>
      </c>
      <c r="AP11" s="63">
        <f t="shared" si="8"/>
        <v>3160880</v>
      </c>
      <c r="AQ11" s="76">
        <f t="shared" si="17"/>
        <v>-42442</v>
      </c>
      <c r="AR11" s="66">
        <f>IF(B11=1,Parameters!$C$40+AQ11,AR10+AQ11)</f>
        <v>19250740.219999999</v>
      </c>
      <c r="AT11" s="69">
        <f>IF(AND(B11=1,M11=Parameters!$C$27),0,IF(AND(K11&lt;=Parameters!$C$3,M11&gt;M10),0,IF(M11&lt;M10,0,1)))</f>
        <v>0</v>
      </c>
      <c r="AU11" s="63">
        <f>IF(AND(B11=1,N11=Parameters!$C$28),0,IF(AND(K11&lt;&gt;K10,N11&gt;N10),0,IF(N11=N10,0,1)))</f>
        <v>0</v>
      </c>
      <c r="AV11" s="76">
        <f>IF(AND(B11=1,P11=Parameters!$C$31),0,IF(AND(K11&lt;&gt;K10,N11&lt;=Parameters!$C$7,P11&gt;P10),0,IF(AND(K11&lt;&gt;K10,N11&gt;Parameters!$C$8,P11=P10),0,IF(AND(K11=K10,P11=P10),0,1))))</f>
        <v>0</v>
      </c>
      <c r="AW11" s="76">
        <f t="shared" si="18"/>
        <v>0</v>
      </c>
      <c r="AX11" s="76">
        <f>IF(AND($B11=1,Z11=Parameters!C$13),0,IF(AND($K11&lt;&gt;$K10,MOD($K11-1,Parameters!C$14)=0,Z11&gt;Z10),0,IF(Z11=Z10,0,1)))</f>
        <v>0</v>
      </c>
      <c r="AY11" s="76">
        <f>IF(AND($B11=1,AA11=Parameters!D$13),0,IF(AND($K11&lt;&gt;$K10,MOD($K11-1,Parameters!D$14)=0,AA11&gt;AA10),0,IF(AA11=AA10,0,1)))</f>
        <v>0</v>
      </c>
      <c r="AZ11" s="76">
        <f>IF(AND($B11=1,AB11=Parameters!E$13),0,IF(AND($K11&lt;&gt;$K10,MOD($K11-1,Parameters!E$14)=0,AB11&gt;AB10),0,IF(AB11=AB10,0,1)))</f>
        <v>0</v>
      </c>
      <c r="BA11" s="76">
        <f>IF(AND($B11=1,AC11=Parameters!F$13),0,IF(AND($K11&lt;&gt;$K10,MOD($K11-1,Parameters!F$14)=0,AC11&gt;AC10),0,IF(AC11=AC10,0,1)))</f>
        <v>0</v>
      </c>
      <c r="BB11" s="76">
        <f>IF(AND(B11=1,AJ11=Parameters!$C$36),0,IF(AND(I10&lt;Parameters!$C$18,AJ11&gt;AJ10),0,IF(AND(I10=Parameters!$C$19,AJ11=AJ10),0,IF(AND(I10&gt;Parameters!$C$20,AJ11&lt;AJ10),0,1))))</f>
        <v>0</v>
      </c>
      <c r="BC11" s="66">
        <f>IF(B11&lt;&gt;1,IF(AND(AQ11&gt;0,AR11&gt;AR10),0,IF(AND(AQ11&lt;0,AR11&lt;AR10),0,1)),IF(AND(AQ11&gt;0,AR11&gt;Parameters!$C$40),0,IF(AND(AQ11&lt;0,AR11&lt;Parameters!$C$40),0,1)))</f>
        <v>0</v>
      </c>
    </row>
    <row r="12" spans="2:55" x14ac:dyDescent="0.3">
      <c r="B12" s="101">
        <f>Data_Revised!B12</f>
        <v>9</v>
      </c>
      <c r="C12" s="7">
        <f>Data_Revised!C12</f>
        <v>19500</v>
      </c>
      <c r="D12" s="7">
        <f>Data_Revised!D12</f>
        <v>13500</v>
      </c>
      <c r="E12" s="7">
        <f>Data_Revised!E12</f>
        <v>20000</v>
      </c>
      <c r="F12" s="7">
        <f>Data_Revised!F12</f>
        <v>20300</v>
      </c>
      <c r="G12" s="7">
        <f>Data_Revised!G12</f>
        <v>18200</v>
      </c>
      <c r="H12" s="7">
        <f>Data_Revised!H12</f>
        <v>23700</v>
      </c>
      <c r="I12" s="12">
        <f>Data_Revised!I12</f>
        <v>2</v>
      </c>
      <c r="J12" s="8"/>
      <c r="K12" s="56">
        <f t="shared" si="9"/>
        <v>1</v>
      </c>
      <c r="L12" s="60">
        <f>IF(B12=1,0,IF(K12&lt;=Parameters!$C$3,Parameters!$D$3,Parameters!$D$4))</f>
        <v>5.0000000000000001E-3</v>
      </c>
      <c r="M12" s="7">
        <f>IF(B12=1,Parameters!$C$27,ROUNDDOWN(M11*(1+L12),0))</f>
        <v>12485</v>
      </c>
      <c r="N12" s="63">
        <f>IF(B12=1,Parameters!$C$28,IF(K12&lt;&gt;K11,ROUND(N11*(1+Parameters!$C$29),2),N11))</f>
        <v>60</v>
      </c>
      <c r="O12" s="63">
        <f t="shared" si="10"/>
        <v>749100</v>
      </c>
      <c r="P12" s="60">
        <f>IF(K12=1,Parameters!$C$31,IF(K12&lt;&gt;K11,IF(N12&lt;=Parameters!$C$7,P11+Parameters!$D$7,P11+Parameters!$D$8),P11))</f>
        <v>0.06</v>
      </c>
      <c r="Q12" s="63">
        <f t="shared" si="11"/>
        <v>56.4</v>
      </c>
      <c r="R12" s="63">
        <f t="shared" si="2"/>
        <v>1099800</v>
      </c>
      <c r="S12" s="7">
        <f t="shared" si="3"/>
        <v>31985</v>
      </c>
      <c r="T12" s="63">
        <f t="shared" si="12"/>
        <v>1848900</v>
      </c>
      <c r="U12" s="63">
        <f t="shared" si="13"/>
        <v>57.805221197436296</v>
      </c>
      <c r="V12" s="63">
        <f>ROUND(U12*(1+Parameters!$C$34),2)</f>
        <v>78.040000000000006</v>
      </c>
      <c r="W12" s="63">
        <f>ROUNDDOWN(S12*Parameters!$C$33,0)</f>
        <v>12794</v>
      </c>
      <c r="X12" s="66">
        <f t="shared" si="14"/>
        <v>998443.76000000013</v>
      </c>
      <c r="Y12" s="8"/>
      <c r="Z12" s="69">
        <f>IF($B12=1,Parameters!C$13,IF(AND($K12&lt;&gt;$K11,MOD($K12-1,Parameters!C$14)=0),ROUND(Z11*(1+Parameters!C$15),2),Z11))</f>
        <v>65</v>
      </c>
      <c r="AA12" s="63">
        <f>IF($B12=1,Parameters!D$13,IF(AND($K12&lt;&gt;$K11,MOD($K12-1,Parameters!D$14)=0),ROUND(AA11*(1+Parameters!D$15),2),AA11))</f>
        <v>30</v>
      </c>
      <c r="AB12" s="63">
        <f>IF($B12=1,Parameters!E$13,IF(AND($K12&lt;&gt;$K11,MOD($K12-1,Parameters!E$14)=0),ROUND(AB11*(1+Parameters!E$15),2),AB11))</f>
        <v>40</v>
      </c>
      <c r="AC12" s="63">
        <f>IF($B12=1,Parameters!F$13,IF(AND($K12&lt;&gt;$K11,MOD($K12-1,Parameters!F$14)=0),ROUND(AC11*(1+Parameters!F$15),2),AC11))</f>
        <v>50</v>
      </c>
      <c r="AD12" s="63">
        <f t="shared" si="4"/>
        <v>877500</v>
      </c>
      <c r="AE12" s="63">
        <f t="shared" si="5"/>
        <v>600000</v>
      </c>
      <c r="AF12" s="63">
        <f t="shared" si="6"/>
        <v>812000</v>
      </c>
      <c r="AG12" s="66">
        <f t="shared" si="7"/>
        <v>910000</v>
      </c>
      <c r="AH12" s="83"/>
      <c r="AI12" s="72">
        <f>IF(B12=1,0,IF(I11&lt;Parameters!$C$18,Parameters!$D$18,IF(I11=Parameters!$C$19,Parameters!$D$19,Parameters!$D$20)))</f>
        <v>0</v>
      </c>
      <c r="AJ12" s="63">
        <f>IF(B12=1,Parameters!$C$36,ROUND(AJ11*(1+AI12),2))</f>
        <v>25.76</v>
      </c>
      <c r="AK12" s="63">
        <f>H12/Parameters!$C$38*(Parameters!$C$38-I12)*AJ12</f>
        <v>569811.20000000007</v>
      </c>
      <c r="AL12" s="63">
        <f>I12*Parameters!$C$37</f>
        <v>40000</v>
      </c>
      <c r="AM12" s="66">
        <f t="shared" si="15"/>
        <v>529811.20000000007</v>
      </c>
      <c r="AN12" s="8"/>
      <c r="AO12" s="69">
        <f t="shared" si="16"/>
        <v>3290254.9600000004</v>
      </c>
      <c r="AP12" s="63">
        <f t="shared" si="8"/>
        <v>3326400</v>
      </c>
      <c r="AQ12" s="76">
        <f t="shared" si="17"/>
        <v>-76145.039999999688</v>
      </c>
      <c r="AR12" s="66">
        <f>IF(B12=1,Parameters!$C$40+AQ12,AR11+AQ12)</f>
        <v>19174595.18</v>
      </c>
      <c r="AT12" s="69">
        <f>IF(AND(B12=1,M12=Parameters!$C$27),0,IF(AND(K12&lt;=Parameters!$C$3,M12&gt;M11),0,IF(M12&lt;M11,0,1)))</f>
        <v>0</v>
      </c>
      <c r="AU12" s="63">
        <f>IF(AND(B12=1,N12=Parameters!$C$28),0,IF(AND(K12&lt;&gt;K11,N12&gt;N11),0,IF(N12=N11,0,1)))</f>
        <v>0</v>
      </c>
      <c r="AV12" s="76">
        <f>IF(AND(B12=1,P12=Parameters!$C$31),0,IF(AND(K12&lt;&gt;K11,N12&lt;=Parameters!$C$7,P12&gt;P11),0,IF(AND(K12&lt;&gt;K11,N12&gt;Parameters!$C$8,P12=P11),0,IF(AND(K12=K11,P12=P11),0,1))))</f>
        <v>0</v>
      </c>
      <c r="AW12" s="76">
        <f t="shared" si="18"/>
        <v>0</v>
      </c>
      <c r="AX12" s="76">
        <f>IF(AND($B12=1,Z12=Parameters!C$13),0,IF(AND($K12&lt;&gt;$K11,MOD($K12-1,Parameters!C$14)=0,Z12&gt;Z11),0,IF(Z12=Z11,0,1)))</f>
        <v>0</v>
      </c>
      <c r="AY12" s="76">
        <f>IF(AND($B12=1,AA12=Parameters!D$13),0,IF(AND($K12&lt;&gt;$K11,MOD($K12-1,Parameters!D$14)=0,AA12&gt;AA11),0,IF(AA12=AA11,0,1)))</f>
        <v>0</v>
      </c>
      <c r="AZ12" s="76">
        <f>IF(AND($B12=1,AB12=Parameters!E$13),0,IF(AND($K12&lt;&gt;$K11,MOD($K12-1,Parameters!E$14)=0,AB12&gt;AB11),0,IF(AB12=AB11,0,1)))</f>
        <v>0</v>
      </c>
      <c r="BA12" s="76">
        <f>IF(AND($B12=1,AC12=Parameters!F$13),0,IF(AND($K12&lt;&gt;$K11,MOD($K12-1,Parameters!F$14)=0,AC12&gt;AC11),0,IF(AC12=AC11,0,1)))</f>
        <v>0</v>
      </c>
      <c r="BB12" s="76">
        <f>IF(AND(B12=1,AJ12=Parameters!$C$36),0,IF(AND(I11&lt;Parameters!$C$18,AJ12&gt;AJ11),0,IF(AND(I11=Parameters!$C$19,AJ12=AJ11),0,IF(AND(I11&gt;Parameters!$C$20,AJ12&lt;AJ11),0,1))))</f>
        <v>0</v>
      </c>
      <c r="BC12" s="66">
        <f>IF(B12&lt;&gt;1,IF(AND(AQ12&gt;0,AR12&gt;AR11),0,IF(AND(AQ12&lt;0,AR12&lt;AR11),0,1)),IF(AND(AQ12&gt;0,AR12&gt;Parameters!$C$40),0,IF(AND(AQ12&lt;0,AR12&lt;Parameters!$C$40),0,1)))</f>
        <v>0</v>
      </c>
    </row>
    <row r="13" spans="2:55" x14ac:dyDescent="0.3">
      <c r="B13" s="101">
        <f>Data_Revised!B13</f>
        <v>10</v>
      </c>
      <c r="C13" s="7">
        <f>Data_Revised!C13</f>
        <v>19500</v>
      </c>
      <c r="D13" s="7">
        <f>Data_Revised!D13</f>
        <v>10000</v>
      </c>
      <c r="E13" s="7">
        <f>Data_Revised!E13</f>
        <v>23500</v>
      </c>
      <c r="F13" s="7">
        <f>Data_Revised!F13</f>
        <v>23100</v>
      </c>
      <c r="G13" s="7">
        <f>Data_Revised!G13</f>
        <v>13300</v>
      </c>
      <c r="H13" s="7">
        <f>Data_Revised!H13</f>
        <v>18000</v>
      </c>
      <c r="I13" s="12">
        <f>Data_Revised!I13</f>
        <v>6</v>
      </c>
      <c r="J13" s="8"/>
      <c r="K13" s="56">
        <f t="shared" si="9"/>
        <v>1</v>
      </c>
      <c r="L13" s="60">
        <f>IF(B13=1,0,IF(K13&lt;=Parameters!$C$3,Parameters!$D$3,Parameters!$D$4))</f>
        <v>5.0000000000000001E-3</v>
      </c>
      <c r="M13" s="7">
        <f>IF(B13=1,Parameters!$C$27,ROUNDDOWN(M12*(1+L13),0))</f>
        <v>12547</v>
      </c>
      <c r="N13" s="63">
        <f>IF(B13=1,Parameters!$C$28,IF(K13&lt;&gt;K12,ROUND(N12*(1+Parameters!$C$29),2),N12))</f>
        <v>60</v>
      </c>
      <c r="O13" s="63">
        <f t="shared" si="10"/>
        <v>752820</v>
      </c>
      <c r="P13" s="60">
        <f>IF(K13=1,Parameters!$C$31,IF(K13&lt;&gt;K12,IF(N13&lt;=Parameters!$C$7,P12+Parameters!$D$7,P12+Parameters!$D$8),P12))</f>
        <v>0.06</v>
      </c>
      <c r="Q13" s="63">
        <f t="shared" si="11"/>
        <v>56.4</v>
      </c>
      <c r="R13" s="63">
        <f t="shared" si="2"/>
        <v>1099800</v>
      </c>
      <c r="S13" s="7">
        <f t="shared" si="3"/>
        <v>32047</v>
      </c>
      <c r="T13" s="63">
        <f t="shared" si="12"/>
        <v>1852620</v>
      </c>
      <c r="U13" s="63">
        <f t="shared" si="13"/>
        <v>57.809467344837273</v>
      </c>
      <c r="V13" s="63">
        <f>ROUND(U13*(1+Parameters!$C$34),2)</f>
        <v>78.040000000000006</v>
      </c>
      <c r="W13" s="63">
        <f>ROUNDDOWN(S13*Parameters!$C$33,0)</f>
        <v>12818</v>
      </c>
      <c r="X13" s="66">
        <f t="shared" si="14"/>
        <v>1000316.7200000001</v>
      </c>
      <c r="Y13" s="8"/>
      <c r="Z13" s="69">
        <f>IF($B13=1,Parameters!C$13,IF(AND($K13&lt;&gt;$K12,MOD($K13-1,Parameters!C$14)=0),ROUND(Z12*(1+Parameters!C$15),2),Z12))</f>
        <v>65</v>
      </c>
      <c r="AA13" s="63">
        <f>IF($B13=1,Parameters!D$13,IF(AND($K13&lt;&gt;$K12,MOD($K13-1,Parameters!D$14)=0),ROUND(AA12*(1+Parameters!D$15),2),AA12))</f>
        <v>30</v>
      </c>
      <c r="AB13" s="63">
        <f>IF($B13=1,Parameters!E$13,IF(AND($K13&lt;&gt;$K12,MOD($K13-1,Parameters!E$14)=0),ROUND(AB12*(1+Parameters!E$15),2),AB12))</f>
        <v>40</v>
      </c>
      <c r="AC13" s="63">
        <f>IF($B13=1,Parameters!F$13,IF(AND($K13&lt;&gt;$K12,MOD($K13-1,Parameters!F$14)=0),ROUND(AC12*(1+Parameters!F$15),2),AC12))</f>
        <v>50</v>
      </c>
      <c r="AD13" s="63">
        <f t="shared" si="4"/>
        <v>650000</v>
      </c>
      <c r="AE13" s="63">
        <f t="shared" si="5"/>
        <v>705000</v>
      </c>
      <c r="AF13" s="63">
        <f t="shared" si="6"/>
        <v>924000</v>
      </c>
      <c r="AG13" s="66">
        <f t="shared" si="7"/>
        <v>665000</v>
      </c>
      <c r="AH13" s="83"/>
      <c r="AI13" s="72">
        <f>IF(B13=1,0,IF(I12&lt;Parameters!$C$18,Parameters!$D$18,IF(I12=Parameters!$C$19,Parameters!$D$19,Parameters!$D$20)))</f>
        <v>0.02</v>
      </c>
      <c r="AJ13" s="63">
        <f>IF(B13=1,Parameters!$C$36,ROUND(AJ12*(1+AI13),2))</f>
        <v>26.28</v>
      </c>
      <c r="AK13" s="63">
        <f>H13/Parameters!$C$38*(Parameters!$C$38-I13)*AJ13</f>
        <v>378432</v>
      </c>
      <c r="AL13" s="63">
        <f>I13*Parameters!$C$37</f>
        <v>120000</v>
      </c>
      <c r="AM13" s="66">
        <f t="shared" si="15"/>
        <v>258432</v>
      </c>
      <c r="AN13" s="8"/>
      <c r="AO13" s="69">
        <f t="shared" si="16"/>
        <v>2967748.72</v>
      </c>
      <c r="AP13" s="63">
        <f t="shared" si="8"/>
        <v>3207620</v>
      </c>
      <c r="AQ13" s="76">
        <f t="shared" si="17"/>
        <v>-359871.2799999998</v>
      </c>
      <c r="AR13" s="66">
        <f>IF(B13=1,Parameters!$C$40+AQ13,AR12+AQ13)</f>
        <v>18814723.899999999</v>
      </c>
      <c r="AT13" s="69">
        <f>IF(AND(B13=1,M13=Parameters!$C$27),0,IF(AND(K13&lt;=Parameters!$C$3,M13&gt;M12),0,IF(M13&lt;M12,0,1)))</f>
        <v>0</v>
      </c>
      <c r="AU13" s="63">
        <f>IF(AND(B13=1,N13=Parameters!$C$28),0,IF(AND(K13&lt;&gt;K12,N13&gt;N12),0,IF(N13=N12,0,1)))</f>
        <v>0</v>
      </c>
      <c r="AV13" s="76">
        <f>IF(AND(B13=1,P13=Parameters!$C$31),0,IF(AND(K13&lt;&gt;K12,N13&lt;=Parameters!$C$7,P13&gt;P12),0,IF(AND(K13&lt;&gt;K12,N13&gt;Parameters!$C$8,P13=P12),0,IF(AND(K13=K12,P13=P12),0,1))))</f>
        <v>0</v>
      </c>
      <c r="AW13" s="76">
        <f t="shared" si="18"/>
        <v>0</v>
      </c>
      <c r="AX13" s="76">
        <f>IF(AND($B13=1,Z13=Parameters!C$13),0,IF(AND($K13&lt;&gt;$K12,MOD($K13-1,Parameters!C$14)=0,Z13&gt;Z12),0,IF(Z13=Z12,0,1)))</f>
        <v>0</v>
      </c>
      <c r="AY13" s="76">
        <f>IF(AND($B13=1,AA13=Parameters!D$13),0,IF(AND($K13&lt;&gt;$K12,MOD($K13-1,Parameters!D$14)=0,AA13&gt;AA12),0,IF(AA13=AA12,0,1)))</f>
        <v>0</v>
      </c>
      <c r="AZ13" s="76">
        <f>IF(AND($B13=1,AB13=Parameters!E$13),0,IF(AND($K13&lt;&gt;$K12,MOD($K13-1,Parameters!E$14)=0,AB13&gt;AB12),0,IF(AB13=AB12,0,1)))</f>
        <v>0</v>
      </c>
      <c r="BA13" s="76">
        <f>IF(AND($B13=1,AC13=Parameters!F$13),0,IF(AND($K13&lt;&gt;$K12,MOD($K13-1,Parameters!F$14)=0,AC13&gt;AC12),0,IF(AC13=AC12,0,1)))</f>
        <v>0</v>
      </c>
      <c r="BB13" s="76">
        <f>IF(AND(B13=1,AJ13=Parameters!$C$36),0,IF(AND(I12&lt;Parameters!$C$18,AJ13&gt;AJ12),0,IF(AND(I12=Parameters!$C$19,AJ13=AJ12),0,IF(AND(I12&gt;Parameters!$C$20,AJ13&lt;AJ12),0,1))))</f>
        <v>0</v>
      </c>
      <c r="BC13" s="66">
        <f>IF(B13&lt;&gt;1,IF(AND(AQ13&gt;0,AR13&gt;AR12),0,IF(AND(AQ13&lt;0,AR13&lt;AR12),0,1)),IF(AND(AQ13&gt;0,AR13&gt;Parameters!$C$40),0,IF(AND(AQ13&lt;0,AR13&lt;Parameters!$C$40),0,1)))</f>
        <v>0</v>
      </c>
    </row>
    <row r="14" spans="2:55" x14ac:dyDescent="0.3">
      <c r="B14" s="101">
        <f>Data_Revised!B14</f>
        <v>11</v>
      </c>
      <c r="C14" s="7">
        <f>Data_Revised!C14</f>
        <v>17000</v>
      </c>
      <c r="D14" s="7">
        <f>Data_Revised!D14</f>
        <v>10000</v>
      </c>
      <c r="E14" s="7">
        <f>Data_Revised!E14</f>
        <v>16500</v>
      </c>
      <c r="F14" s="7">
        <f>Data_Revised!F14</f>
        <v>22400</v>
      </c>
      <c r="G14" s="7">
        <f>Data_Revised!G14</f>
        <v>16099.999999999998</v>
      </c>
      <c r="H14" s="7">
        <f>Data_Revised!H14</f>
        <v>13200</v>
      </c>
      <c r="I14" s="12">
        <f>Data_Revised!I14</f>
        <v>5</v>
      </c>
      <c r="J14" s="8"/>
      <c r="K14" s="56">
        <f t="shared" si="9"/>
        <v>1</v>
      </c>
      <c r="L14" s="60">
        <f>IF(B14=1,0,IF(K14&lt;=Parameters!$C$3,Parameters!$D$3,Parameters!$D$4))</f>
        <v>5.0000000000000001E-3</v>
      </c>
      <c r="M14" s="7">
        <f>IF(B14=1,Parameters!$C$27,ROUNDDOWN(M13*(1+L14),0))</f>
        <v>12609</v>
      </c>
      <c r="N14" s="63">
        <f>IF(B14=1,Parameters!$C$28,IF(K14&lt;&gt;K13,ROUND(N13*(1+Parameters!$C$29),2),N13))</f>
        <v>60</v>
      </c>
      <c r="O14" s="63">
        <f t="shared" si="10"/>
        <v>756540</v>
      </c>
      <c r="P14" s="60">
        <f>IF(K14=1,Parameters!$C$31,IF(K14&lt;&gt;K13,IF(N14&lt;=Parameters!$C$7,P13+Parameters!$D$7,P13+Parameters!$D$8),P13))</f>
        <v>0.06</v>
      </c>
      <c r="Q14" s="63">
        <f t="shared" si="11"/>
        <v>56.4</v>
      </c>
      <c r="R14" s="63">
        <f t="shared" si="2"/>
        <v>958800</v>
      </c>
      <c r="S14" s="7">
        <f t="shared" si="3"/>
        <v>29609</v>
      </c>
      <c r="T14" s="63">
        <f t="shared" si="12"/>
        <v>1715340</v>
      </c>
      <c r="U14" s="63">
        <f t="shared" si="13"/>
        <v>57.933060893647202</v>
      </c>
      <c r="V14" s="63">
        <f>ROUND(U14*(1+Parameters!$C$34),2)</f>
        <v>78.209999999999994</v>
      </c>
      <c r="W14" s="63">
        <f>ROUNDDOWN(S14*Parameters!$C$33,0)</f>
        <v>11843</v>
      </c>
      <c r="X14" s="66">
        <f t="shared" si="14"/>
        <v>926241.02999999991</v>
      </c>
      <c r="Y14" s="8"/>
      <c r="Z14" s="69">
        <f>IF($B14=1,Parameters!C$13,IF(AND($K14&lt;&gt;$K13,MOD($K14-1,Parameters!C$14)=0),ROUND(Z13*(1+Parameters!C$15),2),Z13))</f>
        <v>65</v>
      </c>
      <c r="AA14" s="63">
        <f>IF($B14=1,Parameters!D$13,IF(AND($K14&lt;&gt;$K13,MOD($K14-1,Parameters!D$14)=0),ROUND(AA13*(1+Parameters!D$15),2),AA13))</f>
        <v>30</v>
      </c>
      <c r="AB14" s="63">
        <f>IF($B14=1,Parameters!E$13,IF(AND($K14&lt;&gt;$K13,MOD($K14-1,Parameters!E$14)=0),ROUND(AB13*(1+Parameters!E$15),2),AB13))</f>
        <v>40</v>
      </c>
      <c r="AC14" s="63">
        <f>IF($B14=1,Parameters!F$13,IF(AND($K14&lt;&gt;$K13,MOD($K14-1,Parameters!F$14)=0),ROUND(AC13*(1+Parameters!F$15),2),AC13))</f>
        <v>50</v>
      </c>
      <c r="AD14" s="63">
        <f t="shared" si="4"/>
        <v>650000</v>
      </c>
      <c r="AE14" s="63">
        <f t="shared" si="5"/>
        <v>495000</v>
      </c>
      <c r="AF14" s="63">
        <f t="shared" si="6"/>
        <v>896000</v>
      </c>
      <c r="AG14" s="66">
        <f t="shared" si="7"/>
        <v>804999.99999999988</v>
      </c>
      <c r="AH14" s="83"/>
      <c r="AI14" s="72">
        <f>IF(B14=1,0,IF(I13&lt;Parameters!$C$18,Parameters!$D$18,IF(I13=Parameters!$C$19,Parameters!$D$19,Parameters!$D$20)))</f>
        <v>-0.01</v>
      </c>
      <c r="AJ14" s="63">
        <f>IF(B14=1,Parameters!$C$36,ROUND(AJ13*(1+AI14),2))</f>
        <v>26.02</v>
      </c>
      <c r="AK14" s="63">
        <f>H14/Parameters!$C$38*(Parameters!$C$38-I14)*AJ14</f>
        <v>286220</v>
      </c>
      <c r="AL14" s="63">
        <f>I14*Parameters!$C$37</f>
        <v>100000</v>
      </c>
      <c r="AM14" s="66">
        <f t="shared" si="15"/>
        <v>186220</v>
      </c>
      <c r="AN14" s="8"/>
      <c r="AO14" s="69">
        <f t="shared" si="16"/>
        <v>2913461.03</v>
      </c>
      <c r="AP14" s="63">
        <f t="shared" si="8"/>
        <v>2860340</v>
      </c>
      <c r="AQ14" s="76">
        <f t="shared" si="17"/>
        <v>-46878.970000000321</v>
      </c>
      <c r="AR14" s="66">
        <f>IF(B14=1,Parameters!$C$40+AQ14,AR13+AQ14)</f>
        <v>18767844.93</v>
      </c>
      <c r="AT14" s="69">
        <f>IF(AND(B14=1,M14=Parameters!$C$27),0,IF(AND(K14&lt;=Parameters!$C$3,M14&gt;M13),0,IF(M14&lt;M13,0,1)))</f>
        <v>0</v>
      </c>
      <c r="AU14" s="63">
        <f>IF(AND(B14=1,N14=Parameters!$C$28),0,IF(AND(K14&lt;&gt;K13,N14&gt;N13),0,IF(N14=N13,0,1)))</f>
        <v>0</v>
      </c>
      <c r="AV14" s="76">
        <f>IF(AND(B14=1,P14=Parameters!$C$31),0,IF(AND(K14&lt;&gt;K13,N14&lt;=Parameters!$C$7,P14&gt;P13),0,IF(AND(K14&lt;&gt;K13,N14&gt;Parameters!$C$8,P14=P13),0,IF(AND(K14=K13,P14=P13),0,1))))</f>
        <v>0</v>
      </c>
      <c r="AW14" s="76">
        <f t="shared" si="18"/>
        <v>0</v>
      </c>
      <c r="AX14" s="76">
        <f>IF(AND($B14=1,Z14=Parameters!C$13),0,IF(AND($K14&lt;&gt;$K13,MOD($K14-1,Parameters!C$14)=0,Z14&gt;Z13),0,IF(Z14=Z13,0,1)))</f>
        <v>0</v>
      </c>
      <c r="AY14" s="76">
        <f>IF(AND($B14=1,AA14=Parameters!D$13),0,IF(AND($K14&lt;&gt;$K13,MOD($K14-1,Parameters!D$14)=0,AA14&gt;AA13),0,IF(AA14=AA13,0,1)))</f>
        <v>0</v>
      </c>
      <c r="AZ14" s="76">
        <f>IF(AND($B14=1,AB14=Parameters!E$13),0,IF(AND($K14&lt;&gt;$K13,MOD($K14-1,Parameters!E$14)=0,AB14&gt;AB13),0,IF(AB14=AB13,0,1)))</f>
        <v>0</v>
      </c>
      <c r="BA14" s="76">
        <f>IF(AND($B14=1,AC14=Parameters!F$13),0,IF(AND($K14&lt;&gt;$K13,MOD($K14-1,Parameters!F$14)=0,AC14&gt;AC13),0,IF(AC14=AC13,0,1)))</f>
        <v>0</v>
      </c>
      <c r="BB14" s="76">
        <f>IF(AND(B14=1,AJ14=Parameters!$C$36),0,IF(AND(I13&lt;Parameters!$C$18,AJ14&gt;AJ13),0,IF(AND(I13=Parameters!$C$19,AJ14=AJ13),0,IF(AND(I13&gt;Parameters!$C$20,AJ14&lt;AJ13),0,1))))</f>
        <v>0</v>
      </c>
      <c r="BC14" s="66">
        <f>IF(B14&lt;&gt;1,IF(AND(AQ14&gt;0,AR14&gt;AR13),0,IF(AND(AQ14&lt;0,AR14&lt;AR13),0,1)),IF(AND(AQ14&gt;0,AR14&gt;Parameters!$C$40),0,IF(AND(AQ14&lt;0,AR14&lt;Parameters!$C$40),0,1)))</f>
        <v>0</v>
      </c>
    </row>
    <row r="15" spans="2:55" x14ac:dyDescent="0.3">
      <c r="B15" s="101">
        <f>Data_Revised!B15</f>
        <v>12</v>
      </c>
      <c r="C15" s="7">
        <f>Data_Revised!C15</f>
        <v>10000</v>
      </c>
      <c r="D15" s="7">
        <f>Data_Revised!D15</f>
        <v>12500</v>
      </c>
      <c r="E15" s="7">
        <f>Data_Revised!E15</f>
        <v>20500</v>
      </c>
      <c r="F15" s="7">
        <f>Data_Revised!F15</f>
        <v>21000</v>
      </c>
      <c r="G15" s="7">
        <f>Data_Revised!G15</f>
        <v>12600</v>
      </c>
      <c r="H15" s="7">
        <f>Data_Revised!H15</f>
        <v>21000</v>
      </c>
      <c r="I15" s="12">
        <f>Data_Revised!I15</f>
        <v>5</v>
      </c>
      <c r="J15" s="8"/>
      <c r="K15" s="56">
        <f t="shared" si="9"/>
        <v>1</v>
      </c>
      <c r="L15" s="60">
        <f>IF(B15=1,0,IF(K15&lt;=Parameters!$C$3,Parameters!$D$3,Parameters!$D$4))</f>
        <v>5.0000000000000001E-3</v>
      </c>
      <c r="M15" s="7">
        <f>IF(B15=1,Parameters!$C$27,ROUNDDOWN(M14*(1+L15),0))</f>
        <v>12672</v>
      </c>
      <c r="N15" s="63">
        <f>IF(B15=1,Parameters!$C$28,IF(K15&lt;&gt;K14,ROUND(N14*(1+Parameters!$C$29),2),N14))</f>
        <v>60</v>
      </c>
      <c r="O15" s="63">
        <f t="shared" si="10"/>
        <v>760320</v>
      </c>
      <c r="P15" s="60">
        <f>IF(K15=1,Parameters!$C$31,IF(K15&lt;&gt;K14,IF(N15&lt;=Parameters!$C$7,P14+Parameters!$D$7,P14+Parameters!$D$8),P14))</f>
        <v>0.06</v>
      </c>
      <c r="Q15" s="63">
        <f t="shared" si="11"/>
        <v>56.4</v>
      </c>
      <c r="R15" s="63">
        <f t="shared" si="2"/>
        <v>564000</v>
      </c>
      <c r="S15" s="7">
        <f t="shared" si="3"/>
        <v>22672</v>
      </c>
      <c r="T15" s="63">
        <f t="shared" si="12"/>
        <v>1324320</v>
      </c>
      <c r="U15" s="63">
        <f t="shared" si="13"/>
        <v>58.412138320395201</v>
      </c>
      <c r="V15" s="63">
        <f>ROUND(U15*(1+Parameters!$C$34),2)</f>
        <v>78.86</v>
      </c>
      <c r="W15" s="63">
        <f>ROUNDDOWN(S15*Parameters!$C$33,0)</f>
        <v>9068</v>
      </c>
      <c r="X15" s="66">
        <f t="shared" si="14"/>
        <v>715102.48</v>
      </c>
      <c r="Y15" s="8"/>
      <c r="Z15" s="69">
        <f>IF($B15=1,Parameters!C$13,IF(AND($K15&lt;&gt;$K14,MOD($K15-1,Parameters!C$14)=0),ROUND(Z14*(1+Parameters!C$15),2),Z14))</f>
        <v>65</v>
      </c>
      <c r="AA15" s="63">
        <f>IF($B15=1,Parameters!D$13,IF(AND($K15&lt;&gt;$K14,MOD($K15-1,Parameters!D$14)=0),ROUND(AA14*(1+Parameters!D$15),2),AA14))</f>
        <v>30</v>
      </c>
      <c r="AB15" s="63">
        <f>IF($B15=1,Parameters!E$13,IF(AND($K15&lt;&gt;$K14,MOD($K15-1,Parameters!E$14)=0),ROUND(AB14*(1+Parameters!E$15),2),AB14))</f>
        <v>40</v>
      </c>
      <c r="AC15" s="63">
        <f>IF($B15=1,Parameters!F$13,IF(AND($K15&lt;&gt;$K14,MOD($K15-1,Parameters!F$14)=0),ROUND(AC14*(1+Parameters!F$15),2),AC14))</f>
        <v>50</v>
      </c>
      <c r="AD15" s="63">
        <f t="shared" si="4"/>
        <v>812500</v>
      </c>
      <c r="AE15" s="63">
        <f t="shared" si="5"/>
        <v>615000</v>
      </c>
      <c r="AF15" s="63">
        <f t="shared" si="6"/>
        <v>840000</v>
      </c>
      <c r="AG15" s="66">
        <f t="shared" si="7"/>
        <v>630000</v>
      </c>
      <c r="AH15" s="83"/>
      <c r="AI15" s="72">
        <f>IF(B15=1,0,IF(I14&lt;Parameters!$C$18,Parameters!$D$18,IF(I14=Parameters!$C$19,Parameters!$D$19,Parameters!$D$20)))</f>
        <v>-0.01</v>
      </c>
      <c r="AJ15" s="63">
        <f>IF(B15=1,Parameters!$C$36,ROUND(AJ14*(1+AI15),2))</f>
        <v>25.76</v>
      </c>
      <c r="AK15" s="63">
        <f>H15/Parameters!$C$38*(Parameters!$C$38-I15)*AJ15</f>
        <v>450800</v>
      </c>
      <c r="AL15" s="63">
        <f>I15*Parameters!$C$37</f>
        <v>100000</v>
      </c>
      <c r="AM15" s="66">
        <f t="shared" si="15"/>
        <v>350800</v>
      </c>
      <c r="AN15" s="8"/>
      <c r="AO15" s="69">
        <f t="shared" si="16"/>
        <v>2635902.48</v>
      </c>
      <c r="AP15" s="63">
        <f t="shared" si="8"/>
        <v>2751820</v>
      </c>
      <c r="AQ15" s="76">
        <f t="shared" si="17"/>
        <v>-215917.52000000002</v>
      </c>
      <c r="AR15" s="66">
        <f>IF(B15=1,Parameters!$C$40+AQ15,AR14+AQ15)</f>
        <v>18551927.41</v>
      </c>
      <c r="AT15" s="69">
        <f>IF(AND(B15=1,M15=Parameters!$C$27),0,IF(AND(K15&lt;=Parameters!$C$3,M15&gt;M14),0,IF(M15&lt;M14,0,1)))</f>
        <v>0</v>
      </c>
      <c r="AU15" s="63">
        <f>IF(AND(B15=1,N15=Parameters!$C$28),0,IF(AND(K15&lt;&gt;K14,N15&gt;N14),0,IF(N15=N14,0,1)))</f>
        <v>0</v>
      </c>
      <c r="AV15" s="76">
        <f>IF(AND(B15=1,P15=Parameters!$C$31),0,IF(AND(K15&lt;&gt;K14,N15&lt;=Parameters!$C$7,P15&gt;P14),0,IF(AND(K15&lt;&gt;K14,N15&gt;Parameters!$C$8,P15=P14),0,IF(AND(K15=K14,P15=P14),0,1))))</f>
        <v>0</v>
      </c>
      <c r="AW15" s="76">
        <f t="shared" si="18"/>
        <v>0</v>
      </c>
      <c r="AX15" s="76">
        <f>IF(AND($B15=1,Z15=Parameters!C$13),0,IF(AND($K15&lt;&gt;$K14,MOD($K15-1,Parameters!C$14)=0,Z15&gt;Z14),0,IF(Z15=Z14,0,1)))</f>
        <v>0</v>
      </c>
      <c r="AY15" s="76">
        <f>IF(AND($B15=1,AA15=Parameters!D$13),0,IF(AND($K15&lt;&gt;$K14,MOD($K15-1,Parameters!D$14)=0,AA15&gt;AA14),0,IF(AA15=AA14,0,1)))</f>
        <v>0</v>
      </c>
      <c r="AZ15" s="76">
        <f>IF(AND($B15=1,AB15=Parameters!E$13),0,IF(AND($K15&lt;&gt;$K14,MOD($K15-1,Parameters!E$14)=0,AB15&gt;AB14),0,IF(AB15=AB14,0,1)))</f>
        <v>0</v>
      </c>
      <c r="BA15" s="76">
        <f>IF(AND($B15=1,AC15=Parameters!F$13),0,IF(AND($K15&lt;&gt;$K14,MOD($K15-1,Parameters!F$14)=0,AC15&gt;AC14),0,IF(AC15=AC14,0,1)))</f>
        <v>0</v>
      </c>
      <c r="BB15" s="76">
        <f>IF(AND(B15=1,AJ15=Parameters!$C$36),0,IF(AND(I14&lt;Parameters!$C$18,AJ15&gt;AJ14),0,IF(AND(I14=Parameters!$C$19,AJ15=AJ14),0,IF(AND(I14&gt;Parameters!$C$20,AJ15&lt;AJ14),0,1))))</f>
        <v>0</v>
      </c>
      <c r="BC15" s="66">
        <f>IF(B15&lt;&gt;1,IF(AND(AQ15&gt;0,AR15&gt;AR14),0,IF(AND(AQ15&lt;0,AR15&lt;AR14),0,1)),IF(AND(AQ15&gt;0,AR15&gt;Parameters!$C$40),0,IF(AND(AQ15&lt;0,AR15&lt;Parameters!$C$40),0,1)))</f>
        <v>0</v>
      </c>
    </row>
    <row r="16" spans="2:55" x14ac:dyDescent="0.3">
      <c r="B16" s="101">
        <f>Data_Revised!B16</f>
        <v>13</v>
      </c>
      <c r="C16" s="7">
        <f>Data_Revised!C16</f>
        <v>11000</v>
      </c>
      <c r="D16" s="7">
        <f>Data_Revised!D16</f>
        <v>12000</v>
      </c>
      <c r="E16" s="7">
        <f>Data_Revised!E16</f>
        <v>15000</v>
      </c>
      <c r="F16" s="7">
        <f>Data_Revised!F16</f>
        <v>19600</v>
      </c>
      <c r="G16" s="7">
        <f>Data_Revised!G16</f>
        <v>18200</v>
      </c>
      <c r="H16" s="7">
        <f>Data_Revised!H16</f>
        <v>12300</v>
      </c>
      <c r="I16" s="12">
        <f>Data_Revised!I16</f>
        <v>4</v>
      </c>
      <c r="J16" s="8"/>
      <c r="K16" s="56">
        <f t="shared" si="9"/>
        <v>2</v>
      </c>
      <c r="L16" s="60">
        <f>IF(B16=1,0,IF(K16&lt;=Parameters!$C$3,Parameters!$D$3,Parameters!$D$4))</f>
        <v>5.0000000000000001E-3</v>
      </c>
      <c r="M16" s="7">
        <f>IF(B16=1,Parameters!$C$27,ROUNDDOWN(M15*(1+L16),0))</f>
        <v>12735</v>
      </c>
      <c r="N16" s="63">
        <f>IF(B16=1,Parameters!$C$28,IF(K16&lt;&gt;K15,ROUND(N15*(1+Parameters!$C$29),2),N15))</f>
        <v>62.4</v>
      </c>
      <c r="O16" s="63">
        <f t="shared" si="10"/>
        <v>794664</v>
      </c>
      <c r="P16" s="60">
        <f>IF(K16=1,Parameters!$C$31,IF(K16&lt;&gt;K15,IF(N16&lt;=Parameters!$C$7,P15+Parameters!$D$7,P15+Parameters!$D$8),P15))</f>
        <v>6.9999999999999993E-2</v>
      </c>
      <c r="Q16" s="63">
        <f t="shared" si="11"/>
        <v>58.03</v>
      </c>
      <c r="R16" s="63">
        <f t="shared" si="2"/>
        <v>638330</v>
      </c>
      <c r="S16" s="7">
        <f t="shared" si="3"/>
        <v>23735</v>
      </c>
      <c r="T16" s="63">
        <f t="shared" si="12"/>
        <v>1432994</v>
      </c>
      <c r="U16" s="63">
        <f t="shared" si="13"/>
        <v>60.374720876342955</v>
      </c>
      <c r="V16" s="63">
        <f>ROUND(U16*(1+Parameters!$C$34),2)</f>
        <v>81.510000000000005</v>
      </c>
      <c r="W16" s="63">
        <f>ROUNDDOWN(S16*Parameters!$C$33,0)</f>
        <v>9494</v>
      </c>
      <c r="X16" s="66">
        <f t="shared" si="14"/>
        <v>773855.94000000006</v>
      </c>
      <c r="Y16" s="8"/>
      <c r="Z16" s="69">
        <f>IF($B16=1,Parameters!C$13,IF(AND($K16&lt;&gt;$K15,MOD($K16-1,Parameters!C$14)=0),ROUND(Z15*(1+Parameters!C$15),2),Z15))</f>
        <v>65</v>
      </c>
      <c r="AA16" s="63">
        <f>IF($B16=1,Parameters!D$13,IF(AND($K16&lt;&gt;$K15,MOD($K16-1,Parameters!D$14)=0),ROUND(AA15*(1+Parameters!D$15),2),AA15))</f>
        <v>30</v>
      </c>
      <c r="AB16" s="63">
        <f>IF($B16=1,Parameters!E$13,IF(AND($K16&lt;&gt;$K15,MOD($K16-1,Parameters!E$14)=0),ROUND(AB15*(1+Parameters!E$15),2),AB15))</f>
        <v>40</v>
      </c>
      <c r="AC16" s="63">
        <f>IF($B16=1,Parameters!F$13,IF(AND($K16&lt;&gt;$K15,MOD($K16-1,Parameters!F$14)=0),ROUND(AC15*(1+Parameters!F$15),2),AC15))</f>
        <v>50</v>
      </c>
      <c r="AD16" s="63">
        <f t="shared" si="4"/>
        <v>780000</v>
      </c>
      <c r="AE16" s="63">
        <f t="shared" si="5"/>
        <v>450000</v>
      </c>
      <c r="AF16" s="63">
        <f t="shared" si="6"/>
        <v>784000</v>
      </c>
      <c r="AG16" s="66">
        <f t="shared" si="7"/>
        <v>910000</v>
      </c>
      <c r="AH16" s="83"/>
      <c r="AI16" s="72">
        <f>IF(B16=1,0,IF(I15&lt;Parameters!$C$18,Parameters!$D$18,IF(I15=Parameters!$C$19,Parameters!$D$19,Parameters!$D$20)))</f>
        <v>-0.01</v>
      </c>
      <c r="AJ16" s="63">
        <f>IF(B16=1,Parameters!$C$36,ROUND(AJ15*(1+AI16),2))</f>
        <v>25.5</v>
      </c>
      <c r="AK16" s="63">
        <f>H16/Parameters!$C$38*(Parameters!$C$38-I16)*AJ16</f>
        <v>271830</v>
      </c>
      <c r="AL16" s="63">
        <f>I16*Parameters!$C$37</f>
        <v>80000</v>
      </c>
      <c r="AM16" s="66">
        <f t="shared" si="15"/>
        <v>191830</v>
      </c>
      <c r="AN16" s="8"/>
      <c r="AO16" s="69">
        <f t="shared" si="16"/>
        <v>2739685.94</v>
      </c>
      <c r="AP16" s="63">
        <f t="shared" si="8"/>
        <v>2662994</v>
      </c>
      <c r="AQ16" s="76">
        <f t="shared" si="17"/>
        <v>-3308.0600000000559</v>
      </c>
      <c r="AR16" s="66">
        <f>IF(B16=1,Parameters!$C$40+AQ16,AR15+AQ16)</f>
        <v>18548619.350000001</v>
      </c>
      <c r="AT16" s="69">
        <f>IF(AND(B16=1,M16=Parameters!$C$27),0,IF(AND(K16&lt;=Parameters!$C$3,M16&gt;M15),0,IF(M16&lt;M15,0,1)))</f>
        <v>0</v>
      </c>
      <c r="AU16" s="63">
        <f>IF(AND(B16=1,N16=Parameters!$C$28),0,IF(AND(K16&lt;&gt;K15,N16&gt;N15),0,IF(N16=N15,0,1)))</f>
        <v>0</v>
      </c>
      <c r="AV16" s="76">
        <f>IF(AND(B16=1,P16=Parameters!$C$31),0,IF(AND(K16&lt;&gt;K15,N16&lt;=Parameters!$C$7,P16&gt;P15),0,IF(AND(K16&lt;&gt;K15,N16&gt;Parameters!$C$8,P16=P15),0,IF(AND(K16=K15,P16=P15),0,1))))</f>
        <v>0</v>
      </c>
      <c r="AW16" s="76">
        <f t="shared" si="18"/>
        <v>0</v>
      </c>
      <c r="AX16" s="76">
        <f>IF(AND($B16=1,Z16=Parameters!C$13),0,IF(AND($K16&lt;&gt;$K15,MOD($K16-1,Parameters!C$14)=0,Z16&gt;Z15),0,IF(Z16=Z15,0,1)))</f>
        <v>0</v>
      </c>
      <c r="AY16" s="76">
        <f>IF(AND($B16=1,AA16=Parameters!D$13),0,IF(AND($K16&lt;&gt;$K15,MOD($K16-1,Parameters!D$14)=0,AA16&gt;AA15),0,IF(AA16=AA15,0,1)))</f>
        <v>0</v>
      </c>
      <c r="AZ16" s="76">
        <f>IF(AND($B16=1,AB16=Parameters!E$13),0,IF(AND($K16&lt;&gt;$K15,MOD($K16-1,Parameters!E$14)=0,AB16&gt;AB15),0,IF(AB16=AB15,0,1)))</f>
        <v>0</v>
      </c>
      <c r="BA16" s="76">
        <f>IF(AND($B16=1,AC16=Parameters!F$13),0,IF(AND($K16&lt;&gt;$K15,MOD($K16-1,Parameters!F$14)=0,AC16&gt;AC15),0,IF(AC16=AC15,0,1)))</f>
        <v>0</v>
      </c>
      <c r="BB16" s="76">
        <f>IF(AND(B16=1,AJ16=Parameters!$C$36),0,IF(AND(I15&lt;Parameters!$C$18,AJ16&gt;AJ15),0,IF(AND(I15=Parameters!$C$19,AJ16=AJ15),0,IF(AND(I15&gt;Parameters!$C$20,AJ16&lt;AJ15),0,1))))</f>
        <v>0</v>
      </c>
      <c r="BC16" s="66">
        <f>IF(B16&lt;&gt;1,IF(AND(AQ16&gt;0,AR16&gt;AR15),0,IF(AND(AQ16&lt;0,AR16&lt;AR15),0,1)),IF(AND(AQ16&gt;0,AR16&gt;Parameters!$C$40),0,IF(AND(AQ16&lt;0,AR16&lt;Parameters!$C$40),0,1)))</f>
        <v>0</v>
      </c>
    </row>
    <row r="17" spans="2:55" x14ac:dyDescent="0.3">
      <c r="B17" s="101">
        <f>Data_Revised!B17</f>
        <v>14</v>
      </c>
      <c r="C17" s="7">
        <f>Data_Revised!C17</f>
        <v>12500</v>
      </c>
      <c r="D17" s="7">
        <f>Data_Revised!D17</f>
        <v>8500</v>
      </c>
      <c r="E17" s="7">
        <f>Data_Revised!E17</f>
        <v>18000</v>
      </c>
      <c r="F17" s="7">
        <f>Data_Revised!F17</f>
        <v>16800</v>
      </c>
      <c r="G17" s="7">
        <f>Data_Revised!G17</f>
        <v>16099.999999999998</v>
      </c>
      <c r="H17" s="7">
        <f>Data_Revised!H17</f>
        <v>19200</v>
      </c>
      <c r="I17" s="12">
        <f>Data_Revised!I17</f>
        <v>5</v>
      </c>
      <c r="J17" s="8"/>
      <c r="K17" s="56">
        <f t="shared" si="9"/>
        <v>2</v>
      </c>
      <c r="L17" s="60">
        <f>IF(B17=1,0,IF(K17&lt;=Parameters!$C$3,Parameters!$D$3,Parameters!$D$4))</f>
        <v>5.0000000000000001E-3</v>
      </c>
      <c r="M17" s="7">
        <f>IF(B17=1,Parameters!$C$27,ROUNDDOWN(M16*(1+L17),0))</f>
        <v>12798</v>
      </c>
      <c r="N17" s="63">
        <f>IF(B17=1,Parameters!$C$28,IF(K17&lt;&gt;K16,ROUND(N16*(1+Parameters!$C$29),2),N16))</f>
        <v>62.4</v>
      </c>
      <c r="O17" s="63">
        <f t="shared" si="10"/>
        <v>798595.2</v>
      </c>
      <c r="P17" s="60">
        <f>IF(K17=1,Parameters!$C$31,IF(K17&lt;&gt;K16,IF(N17&lt;=Parameters!$C$7,P16+Parameters!$D$7,P16+Parameters!$D$8),P16))</f>
        <v>6.9999999999999993E-2</v>
      </c>
      <c r="Q17" s="63">
        <f t="shared" si="11"/>
        <v>58.03</v>
      </c>
      <c r="R17" s="63">
        <f t="shared" si="2"/>
        <v>725375</v>
      </c>
      <c r="S17" s="7">
        <f t="shared" si="3"/>
        <v>25298</v>
      </c>
      <c r="T17" s="63">
        <f t="shared" si="12"/>
        <v>1523970.2</v>
      </c>
      <c r="U17" s="63">
        <f t="shared" si="13"/>
        <v>60.240738398292351</v>
      </c>
      <c r="V17" s="63">
        <f>ROUND(U17*(1+Parameters!$C$34),2)</f>
        <v>81.319999999999993</v>
      </c>
      <c r="W17" s="63">
        <f>ROUNDDOWN(S17*Parameters!$C$33,0)</f>
        <v>10119</v>
      </c>
      <c r="X17" s="66">
        <f t="shared" si="14"/>
        <v>822877.08</v>
      </c>
      <c r="Y17" s="8"/>
      <c r="Z17" s="69">
        <f>IF($B17=1,Parameters!C$13,IF(AND($K17&lt;&gt;$K16,MOD($K17-1,Parameters!C$14)=0),ROUND(Z16*(1+Parameters!C$15),2),Z16))</f>
        <v>65</v>
      </c>
      <c r="AA17" s="63">
        <f>IF($B17=1,Parameters!D$13,IF(AND($K17&lt;&gt;$K16,MOD($K17-1,Parameters!D$14)=0),ROUND(AA16*(1+Parameters!D$15),2),AA16))</f>
        <v>30</v>
      </c>
      <c r="AB17" s="63">
        <f>IF($B17=1,Parameters!E$13,IF(AND($K17&lt;&gt;$K16,MOD($K17-1,Parameters!E$14)=0),ROUND(AB16*(1+Parameters!E$15),2),AB16))</f>
        <v>40</v>
      </c>
      <c r="AC17" s="63">
        <f>IF($B17=1,Parameters!F$13,IF(AND($K17&lt;&gt;$K16,MOD($K17-1,Parameters!F$14)=0),ROUND(AC16*(1+Parameters!F$15),2),AC16))</f>
        <v>50</v>
      </c>
      <c r="AD17" s="63">
        <f t="shared" si="4"/>
        <v>552500</v>
      </c>
      <c r="AE17" s="63">
        <f t="shared" si="5"/>
        <v>540000</v>
      </c>
      <c r="AF17" s="63">
        <f t="shared" si="6"/>
        <v>672000</v>
      </c>
      <c r="AG17" s="66">
        <f t="shared" si="7"/>
        <v>804999.99999999988</v>
      </c>
      <c r="AH17" s="83"/>
      <c r="AI17" s="72">
        <f>IF(B17=1,0,IF(I16&lt;Parameters!$C$18,Parameters!$D$18,IF(I16=Parameters!$C$19,Parameters!$D$19,Parameters!$D$20)))</f>
        <v>0</v>
      </c>
      <c r="AJ17" s="63">
        <f>IF(B17=1,Parameters!$C$36,ROUND(AJ16*(1+AI17),2))</f>
        <v>25.5</v>
      </c>
      <c r="AK17" s="63">
        <f>H17/Parameters!$C$38*(Parameters!$C$38-I17)*AJ17</f>
        <v>408000</v>
      </c>
      <c r="AL17" s="63">
        <f>I17*Parameters!$C$37</f>
        <v>100000</v>
      </c>
      <c r="AM17" s="66">
        <f t="shared" si="15"/>
        <v>308000</v>
      </c>
      <c r="AN17" s="8"/>
      <c r="AO17" s="69">
        <f t="shared" si="16"/>
        <v>2707877.08</v>
      </c>
      <c r="AP17" s="63">
        <f t="shared" si="8"/>
        <v>2616470.2000000002</v>
      </c>
      <c r="AQ17" s="76">
        <f t="shared" si="17"/>
        <v>-8593.1200000002282</v>
      </c>
      <c r="AR17" s="66">
        <f>IF(B17=1,Parameters!$C$40+AQ17,AR16+AQ17)</f>
        <v>18540026.23</v>
      </c>
      <c r="AT17" s="69">
        <f>IF(AND(B17=1,M17=Parameters!$C$27),0,IF(AND(K17&lt;=Parameters!$C$3,M17&gt;M16),0,IF(M17&lt;M16,0,1)))</f>
        <v>0</v>
      </c>
      <c r="AU17" s="63">
        <f>IF(AND(B17=1,N17=Parameters!$C$28),0,IF(AND(K17&lt;&gt;K16,N17&gt;N16),0,IF(N17=N16,0,1)))</f>
        <v>0</v>
      </c>
      <c r="AV17" s="76">
        <f>IF(AND(B17=1,P17=Parameters!$C$31),0,IF(AND(K17&lt;&gt;K16,N17&lt;=Parameters!$C$7,P17&gt;P16),0,IF(AND(K17&lt;&gt;K16,N17&gt;Parameters!$C$8,P17=P16),0,IF(AND(K17=K16,P17=P16),0,1))))</f>
        <v>0</v>
      </c>
      <c r="AW17" s="76">
        <f t="shared" si="18"/>
        <v>0</v>
      </c>
      <c r="AX17" s="76">
        <f>IF(AND($B17=1,Z17=Parameters!C$13),0,IF(AND($K17&lt;&gt;$K16,MOD($K17-1,Parameters!C$14)=0,Z17&gt;Z16),0,IF(Z17=Z16,0,1)))</f>
        <v>0</v>
      </c>
      <c r="AY17" s="76">
        <f>IF(AND($B17=1,AA17=Parameters!D$13),0,IF(AND($K17&lt;&gt;$K16,MOD($K17-1,Parameters!D$14)=0,AA17&gt;AA16),0,IF(AA17=AA16,0,1)))</f>
        <v>0</v>
      </c>
      <c r="AZ17" s="76">
        <f>IF(AND($B17=1,AB17=Parameters!E$13),0,IF(AND($K17&lt;&gt;$K16,MOD($K17-1,Parameters!E$14)=0,AB17&gt;AB16),0,IF(AB17=AB16,0,1)))</f>
        <v>0</v>
      </c>
      <c r="BA17" s="76">
        <f>IF(AND($B17=1,AC17=Parameters!F$13),0,IF(AND($K17&lt;&gt;$K16,MOD($K17-1,Parameters!F$14)=0,AC17&gt;AC16),0,IF(AC17=AC16,0,1)))</f>
        <v>0</v>
      </c>
      <c r="BB17" s="76">
        <f>IF(AND(B17=1,AJ17=Parameters!$C$36),0,IF(AND(I16&lt;Parameters!$C$18,AJ17&gt;AJ16),0,IF(AND(I16=Parameters!$C$19,AJ17=AJ16),0,IF(AND(I16&gt;Parameters!$C$20,AJ17&lt;AJ16),0,1))))</f>
        <v>0</v>
      </c>
      <c r="BC17" s="66">
        <f>IF(B17&lt;&gt;1,IF(AND(AQ17&gt;0,AR17&gt;AR16),0,IF(AND(AQ17&lt;0,AR17&lt;AR16),0,1)),IF(AND(AQ17&gt;0,AR17&gt;Parameters!$C$40),0,IF(AND(AQ17&lt;0,AR17&lt;Parameters!$C$40),0,1)))</f>
        <v>0</v>
      </c>
    </row>
    <row r="18" spans="2:55" x14ac:dyDescent="0.3">
      <c r="B18" s="101">
        <f>Data_Revised!B18</f>
        <v>15</v>
      </c>
      <c r="C18" s="7">
        <f>Data_Revised!C18</f>
        <v>18500</v>
      </c>
      <c r="D18" s="7">
        <f>Data_Revised!D18</f>
        <v>12500</v>
      </c>
      <c r="E18" s="7">
        <f>Data_Revised!E18</f>
        <v>20500</v>
      </c>
      <c r="F18" s="7">
        <f>Data_Revised!F18</f>
        <v>18200</v>
      </c>
      <c r="G18" s="7">
        <f>Data_Revised!G18</f>
        <v>19600</v>
      </c>
      <c r="H18" s="7">
        <f>Data_Revised!H18</f>
        <v>20700</v>
      </c>
      <c r="I18" s="12">
        <f>Data_Revised!I18</f>
        <v>4</v>
      </c>
      <c r="J18" s="8"/>
      <c r="K18" s="56">
        <f t="shared" si="9"/>
        <v>2</v>
      </c>
      <c r="L18" s="60">
        <f>IF(B18=1,0,IF(K18&lt;=Parameters!$C$3,Parameters!$D$3,Parameters!$D$4))</f>
        <v>5.0000000000000001E-3</v>
      </c>
      <c r="M18" s="7">
        <f>IF(B18=1,Parameters!$C$27,ROUNDDOWN(M17*(1+L18),0))</f>
        <v>12861</v>
      </c>
      <c r="N18" s="63">
        <f>IF(B18=1,Parameters!$C$28,IF(K18&lt;&gt;K17,ROUND(N17*(1+Parameters!$C$29),2),N17))</f>
        <v>62.4</v>
      </c>
      <c r="O18" s="63">
        <f t="shared" si="10"/>
        <v>802526.4</v>
      </c>
      <c r="P18" s="60">
        <f>IF(K18=1,Parameters!$C$31,IF(K18&lt;&gt;K17,IF(N18&lt;=Parameters!$C$7,P17+Parameters!$D$7,P17+Parameters!$D$8),P17))</f>
        <v>6.9999999999999993E-2</v>
      </c>
      <c r="Q18" s="63">
        <f t="shared" si="11"/>
        <v>58.03</v>
      </c>
      <c r="R18" s="63">
        <f t="shared" si="2"/>
        <v>1073555</v>
      </c>
      <c r="S18" s="7">
        <f t="shared" si="3"/>
        <v>31361</v>
      </c>
      <c r="T18" s="63">
        <f t="shared" si="12"/>
        <v>1876081.4</v>
      </c>
      <c r="U18" s="63">
        <f t="shared" si="13"/>
        <v>59.822116641688716</v>
      </c>
      <c r="V18" s="63">
        <f>ROUND(U18*(1+Parameters!$C$34),2)</f>
        <v>80.760000000000005</v>
      </c>
      <c r="W18" s="63">
        <f>ROUNDDOWN(S18*Parameters!$C$33,0)</f>
        <v>12544</v>
      </c>
      <c r="X18" s="66">
        <f t="shared" si="14"/>
        <v>1013053.4400000001</v>
      </c>
      <c r="Y18" s="8"/>
      <c r="Z18" s="69">
        <f>IF($B18=1,Parameters!C$13,IF(AND($K18&lt;&gt;$K17,MOD($K18-1,Parameters!C$14)=0),ROUND(Z17*(1+Parameters!C$15),2),Z17))</f>
        <v>65</v>
      </c>
      <c r="AA18" s="63">
        <f>IF($B18=1,Parameters!D$13,IF(AND($K18&lt;&gt;$K17,MOD($K18-1,Parameters!D$14)=0),ROUND(AA17*(1+Parameters!D$15),2),AA17))</f>
        <v>30</v>
      </c>
      <c r="AB18" s="63">
        <f>IF($B18=1,Parameters!E$13,IF(AND($K18&lt;&gt;$K17,MOD($K18-1,Parameters!E$14)=0),ROUND(AB17*(1+Parameters!E$15),2),AB17))</f>
        <v>40</v>
      </c>
      <c r="AC18" s="63">
        <f>IF($B18=1,Parameters!F$13,IF(AND($K18&lt;&gt;$K17,MOD($K18-1,Parameters!F$14)=0),ROUND(AC17*(1+Parameters!F$15),2),AC17))</f>
        <v>50</v>
      </c>
      <c r="AD18" s="63">
        <f t="shared" si="4"/>
        <v>812500</v>
      </c>
      <c r="AE18" s="63">
        <f t="shared" si="5"/>
        <v>615000</v>
      </c>
      <c r="AF18" s="63">
        <f t="shared" si="6"/>
        <v>728000</v>
      </c>
      <c r="AG18" s="66">
        <f t="shared" si="7"/>
        <v>980000</v>
      </c>
      <c r="AH18" s="83"/>
      <c r="AI18" s="72">
        <f>IF(B18=1,0,IF(I17&lt;Parameters!$C$18,Parameters!$D$18,IF(I17=Parameters!$C$19,Parameters!$D$19,Parameters!$D$20)))</f>
        <v>-0.01</v>
      </c>
      <c r="AJ18" s="63">
        <f>IF(B18=1,Parameters!$C$36,ROUND(AJ17*(1+AI18),2))</f>
        <v>25.25</v>
      </c>
      <c r="AK18" s="63">
        <f>H18/Parameters!$C$38*(Parameters!$C$38-I18)*AJ18</f>
        <v>452985</v>
      </c>
      <c r="AL18" s="63">
        <f>I18*Parameters!$C$37</f>
        <v>80000</v>
      </c>
      <c r="AM18" s="66">
        <f t="shared" si="15"/>
        <v>372985</v>
      </c>
      <c r="AN18" s="8"/>
      <c r="AO18" s="69">
        <f t="shared" si="16"/>
        <v>3174038.44</v>
      </c>
      <c r="AP18" s="63">
        <f t="shared" si="8"/>
        <v>3303581.4</v>
      </c>
      <c r="AQ18" s="76">
        <f t="shared" si="17"/>
        <v>-209542.95999999996</v>
      </c>
      <c r="AR18" s="66">
        <f>IF(B18=1,Parameters!$C$40+AQ18,AR17+AQ18)</f>
        <v>18330483.27</v>
      </c>
      <c r="AT18" s="69">
        <f>IF(AND(B18=1,M18=Parameters!$C$27),0,IF(AND(K18&lt;=Parameters!$C$3,M18&gt;M17),0,IF(M18&lt;M17,0,1)))</f>
        <v>0</v>
      </c>
      <c r="AU18" s="63">
        <f>IF(AND(B18=1,N18=Parameters!$C$28),0,IF(AND(K18&lt;&gt;K17,N18&gt;N17),0,IF(N18=N17,0,1)))</f>
        <v>0</v>
      </c>
      <c r="AV18" s="76">
        <f>IF(AND(B18=1,P18=Parameters!$C$31),0,IF(AND(K18&lt;&gt;K17,N18&lt;=Parameters!$C$7,P18&gt;P17),0,IF(AND(K18&lt;&gt;K17,N18&gt;Parameters!$C$8,P18=P17),0,IF(AND(K18=K17,P18=P17),0,1))))</f>
        <v>0</v>
      </c>
      <c r="AW18" s="76">
        <f t="shared" si="18"/>
        <v>0</v>
      </c>
      <c r="AX18" s="76">
        <f>IF(AND($B18=1,Z18=Parameters!C$13),0,IF(AND($K18&lt;&gt;$K17,MOD($K18-1,Parameters!C$14)=0,Z18&gt;Z17),0,IF(Z18=Z17,0,1)))</f>
        <v>0</v>
      </c>
      <c r="AY18" s="76">
        <f>IF(AND($B18=1,AA18=Parameters!D$13),0,IF(AND($K18&lt;&gt;$K17,MOD($K18-1,Parameters!D$14)=0,AA18&gt;AA17),0,IF(AA18=AA17,0,1)))</f>
        <v>0</v>
      </c>
      <c r="AZ18" s="76">
        <f>IF(AND($B18=1,AB18=Parameters!E$13),0,IF(AND($K18&lt;&gt;$K17,MOD($K18-1,Parameters!E$14)=0,AB18&gt;AB17),0,IF(AB18=AB17,0,1)))</f>
        <v>0</v>
      </c>
      <c r="BA18" s="76">
        <f>IF(AND($B18=1,AC18=Parameters!F$13),0,IF(AND($K18&lt;&gt;$K17,MOD($K18-1,Parameters!F$14)=0,AC18&gt;AC17),0,IF(AC18=AC17,0,1)))</f>
        <v>0</v>
      </c>
      <c r="BB18" s="76">
        <f>IF(AND(B18=1,AJ18=Parameters!$C$36),0,IF(AND(I17&lt;Parameters!$C$18,AJ18&gt;AJ17),0,IF(AND(I17=Parameters!$C$19,AJ18=AJ17),0,IF(AND(I17&gt;Parameters!$C$20,AJ18&lt;AJ17),0,1))))</f>
        <v>0</v>
      </c>
      <c r="BC18" s="66">
        <f>IF(B18&lt;&gt;1,IF(AND(AQ18&gt;0,AR18&gt;AR17),0,IF(AND(AQ18&lt;0,AR18&lt;AR17),0,1)),IF(AND(AQ18&gt;0,AR18&gt;Parameters!$C$40),0,IF(AND(AQ18&lt;0,AR18&lt;Parameters!$C$40),0,1)))</f>
        <v>0</v>
      </c>
    </row>
    <row r="19" spans="2:55" x14ac:dyDescent="0.3">
      <c r="B19" s="101">
        <f>Data_Revised!B19</f>
        <v>16</v>
      </c>
      <c r="C19" s="7">
        <f>Data_Revised!C19</f>
        <v>13000</v>
      </c>
      <c r="D19" s="7">
        <f>Data_Revised!D19</f>
        <v>14000</v>
      </c>
      <c r="E19" s="7">
        <f>Data_Revised!E19</f>
        <v>16500</v>
      </c>
      <c r="F19" s="7">
        <f>Data_Revised!F19</f>
        <v>19600</v>
      </c>
      <c r="G19" s="7">
        <f>Data_Revised!G19</f>
        <v>18900</v>
      </c>
      <c r="H19" s="7">
        <f>Data_Revised!H19</f>
        <v>21900</v>
      </c>
      <c r="I19" s="12">
        <f>Data_Revised!I19</f>
        <v>4</v>
      </c>
      <c r="J19" s="8"/>
      <c r="K19" s="56">
        <f t="shared" si="9"/>
        <v>2</v>
      </c>
      <c r="L19" s="60">
        <f>IF(B19=1,0,IF(K19&lt;=Parameters!$C$3,Parameters!$D$3,Parameters!$D$4))</f>
        <v>5.0000000000000001E-3</v>
      </c>
      <c r="M19" s="7">
        <f>IF(B19=1,Parameters!$C$27,ROUNDDOWN(M18*(1+L19),0))</f>
        <v>12925</v>
      </c>
      <c r="N19" s="63">
        <f>IF(B19=1,Parameters!$C$28,IF(K19&lt;&gt;K18,ROUND(N18*(1+Parameters!$C$29),2),N18))</f>
        <v>62.4</v>
      </c>
      <c r="O19" s="63">
        <f t="shared" si="10"/>
        <v>806520</v>
      </c>
      <c r="P19" s="60">
        <f>IF(K19=1,Parameters!$C$31,IF(K19&lt;&gt;K18,IF(N19&lt;=Parameters!$C$7,P18+Parameters!$D$7,P18+Parameters!$D$8),P18))</f>
        <v>6.9999999999999993E-2</v>
      </c>
      <c r="Q19" s="63">
        <f t="shared" si="11"/>
        <v>58.03</v>
      </c>
      <c r="R19" s="63">
        <f t="shared" si="2"/>
        <v>754390</v>
      </c>
      <c r="S19" s="7">
        <f t="shared" si="3"/>
        <v>25925</v>
      </c>
      <c r="T19" s="63">
        <f t="shared" si="12"/>
        <v>1560910</v>
      </c>
      <c r="U19" s="63">
        <f t="shared" si="13"/>
        <v>60.208678881388622</v>
      </c>
      <c r="V19" s="63">
        <f>ROUND(U19*(1+Parameters!$C$34),2)</f>
        <v>81.28</v>
      </c>
      <c r="W19" s="63">
        <f>ROUNDDOWN(S19*Parameters!$C$33,0)</f>
        <v>10370</v>
      </c>
      <c r="X19" s="66">
        <f t="shared" si="14"/>
        <v>842873.6</v>
      </c>
      <c r="Y19" s="8"/>
      <c r="Z19" s="69">
        <f>IF($B19=1,Parameters!C$13,IF(AND($K19&lt;&gt;$K18,MOD($K19-1,Parameters!C$14)=0),ROUND(Z18*(1+Parameters!C$15),2),Z18))</f>
        <v>65</v>
      </c>
      <c r="AA19" s="63">
        <f>IF($B19=1,Parameters!D$13,IF(AND($K19&lt;&gt;$K18,MOD($K19-1,Parameters!D$14)=0),ROUND(AA18*(1+Parameters!D$15),2),AA18))</f>
        <v>30</v>
      </c>
      <c r="AB19" s="63">
        <f>IF($B19=1,Parameters!E$13,IF(AND($K19&lt;&gt;$K18,MOD($K19-1,Parameters!E$14)=0),ROUND(AB18*(1+Parameters!E$15),2),AB18))</f>
        <v>40</v>
      </c>
      <c r="AC19" s="63">
        <f>IF($B19=1,Parameters!F$13,IF(AND($K19&lt;&gt;$K18,MOD($K19-1,Parameters!F$14)=0),ROUND(AC18*(1+Parameters!F$15),2),AC18))</f>
        <v>50</v>
      </c>
      <c r="AD19" s="63">
        <f t="shared" si="4"/>
        <v>910000</v>
      </c>
      <c r="AE19" s="63">
        <f t="shared" si="5"/>
        <v>495000</v>
      </c>
      <c r="AF19" s="63">
        <f t="shared" si="6"/>
        <v>784000</v>
      </c>
      <c r="AG19" s="66">
        <f t="shared" si="7"/>
        <v>945000</v>
      </c>
      <c r="AH19" s="83"/>
      <c r="AI19" s="72">
        <f>IF(B19=1,0,IF(I18&lt;Parameters!$C$18,Parameters!$D$18,IF(I18=Parameters!$C$19,Parameters!$D$19,Parameters!$D$20)))</f>
        <v>0</v>
      </c>
      <c r="AJ19" s="63">
        <f>IF(B19=1,Parameters!$C$36,ROUND(AJ18*(1+AI19),2))</f>
        <v>25.25</v>
      </c>
      <c r="AK19" s="63">
        <f>H19/Parameters!$C$38*(Parameters!$C$38-I19)*AJ19</f>
        <v>479245</v>
      </c>
      <c r="AL19" s="63">
        <f>I19*Parameters!$C$37</f>
        <v>80000</v>
      </c>
      <c r="AM19" s="66">
        <f t="shared" si="15"/>
        <v>399245</v>
      </c>
      <c r="AN19" s="8"/>
      <c r="AO19" s="69">
        <f t="shared" si="16"/>
        <v>3051118.6</v>
      </c>
      <c r="AP19" s="63">
        <f t="shared" si="8"/>
        <v>2965910</v>
      </c>
      <c r="AQ19" s="76">
        <f t="shared" si="17"/>
        <v>5208.6000000000931</v>
      </c>
      <c r="AR19" s="66">
        <f>IF(B19=1,Parameters!$C$40+AQ19,AR18+AQ19)</f>
        <v>18335691.870000001</v>
      </c>
      <c r="AT19" s="69">
        <f>IF(AND(B19=1,M19=Parameters!$C$27),0,IF(AND(K19&lt;=Parameters!$C$3,M19&gt;M18),0,IF(M19&lt;M18,0,1)))</f>
        <v>0</v>
      </c>
      <c r="AU19" s="63">
        <f>IF(AND(B19=1,N19=Parameters!$C$28),0,IF(AND(K19&lt;&gt;K18,N19&gt;N18),0,IF(N19=N18,0,1)))</f>
        <v>0</v>
      </c>
      <c r="AV19" s="76">
        <f>IF(AND(B19=1,P19=Parameters!$C$31),0,IF(AND(K19&lt;&gt;K18,N19&lt;=Parameters!$C$7,P19&gt;P18),0,IF(AND(K19&lt;&gt;K18,N19&gt;Parameters!$C$8,P19=P18),0,IF(AND(K19=K18,P19=P18),0,1))))</f>
        <v>0</v>
      </c>
      <c r="AW19" s="76">
        <f t="shared" si="18"/>
        <v>0</v>
      </c>
      <c r="AX19" s="76">
        <f>IF(AND($B19=1,Z19=Parameters!C$13),0,IF(AND($K19&lt;&gt;$K18,MOD($K19-1,Parameters!C$14)=0,Z19&gt;Z18),0,IF(Z19=Z18,0,1)))</f>
        <v>0</v>
      </c>
      <c r="AY19" s="76">
        <f>IF(AND($B19=1,AA19=Parameters!D$13),0,IF(AND($K19&lt;&gt;$K18,MOD($K19-1,Parameters!D$14)=0,AA19&gt;AA18),0,IF(AA19=AA18,0,1)))</f>
        <v>0</v>
      </c>
      <c r="AZ19" s="76">
        <f>IF(AND($B19=1,AB19=Parameters!E$13),0,IF(AND($K19&lt;&gt;$K18,MOD($K19-1,Parameters!E$14)=0,AB19&gt;AB18),0,IF(AB19=AB18,0,1)))</f>
        <v>0</v>
      </c>
      <c r="BA19" s="76">
        <f>IF(AND($B19=1,AC19=Parameters!F$13),0,IF(AND($K19&lt;&gt;$K18,MOD($K19-1,Parameters!F$14)=0,AC19&gt;AC18),0,IF(AC19=AC18,0,1)))</f>
        <v>0</v>
      </c>
      <c r="BB19" s="76">
        <f>IF(AND(B19=1,AJ19=Parameters!$C$36),0,IF(AND(I18&lt;Parameters!$C$18,AJ19&gt;AJ18),0,IF(AND(I18=Parameters!$C$19,AJ19=AJ18),0,IF(AND(I18&gt;Parameters!$C$20,AJ19&lt;AJ18),0,1))))</f>
        <v>0</v>
      </c>
      <c r="BC19" s="66">
        <f>IF(B19&lt;&gt;1,IF(AND(AQ19&gt;0,AR19&gt;AR18),0,IF(AND(AQ19&lt;0,AR19&lt;AR18),0,1)),IF(AND(AQ19&gt;0,AR19&gt;Parameters!$C$40),0,IF(AND(AQ19&lt;0,AR19&lt;Parameters!$C$40),0,1)))</f>
        <v>0</v>
      </c>
    </row>
    <row r="20" spans="2:55" x14ac:dyDescent="0.3">
      <c r="B20" s="101">
        <f>Data_Revised!B20</f>
        <v>17</v>
      </c>
      <c r="C20" s="7">
        <f>Data_Revised!C20</f>
        <v>13000</v>
      </c>
      <c r="D20" s="7">
        <f>Data_Revised!D20</f>
        <v>11000</v>
      </c>
      <c r="E20" s="7">
        <f>Data_Revised!E20</f>
        <v>18000</v>
      </c>
      <c r="F20" s="7">
        <f>Data_Revised!F20</f>
        <v>20300</v>
      </c>
      <c r="G20" s="7">
        <f>Data_Revised!G20</f>
        <v>13300</v>
      </c>
      <c r="H20" s="7">
        <f>Data_Revised!H20</f>
        <v>15000</v>
      </c>
      <c r="I20" s="12">
        <f>Data_Revised!I20</f>
        <v>5</v>
      </c>
      <c r="J20" s="8"/>
      <c r="K20" s="56">
        <f t="shared" si="9"/>
        <v>2</v>
      </c>
      <c r="L20" s="60">
        <f>IF(B20=1,0,IF(K20&lt;=Parameters!$C$3,Parameters!$D$3,Parameters!$D$4))</f>
        <v>5.0000000000000001E-3</v>
      </c>
      <c r="M20" s="7">
        <f>IF(B20=1,Parameters!$C$27,ROUNDDOWN(M19*(1+L20),0))</f>
        <v>12989</v>
      </c>
      <c r="N20" s="63">
        <f>IF(B20=1,Parameters!$C$28,IF(K20&lt;&gt;K19,ROUND(N19*(1+Parameters!$C$29),2),N19))</f>
        <v>62.4</v>
      </c>
      <c r="O20" s="63">
        <f t="shared" si="10"/>
        <v>810513.6</v>
      </c>
      <c r="P20" s="60">
        <f>IF(K20=1,Parameters!$C$31,IF(K20&lt;&gt;K19,IF(N20&lt;=Parameters!$C$7,P19+Parameters!$D$7,P19+Parameters!$D$8),P19))</f>
        <v>6.9999999999999993E-2</v>
      </c>
      <c r="Q20" s="63">
        <f t="shared" si="11"/>
        <v>58.03</v>
      </c>
      <c r="R20" s="63">
        <f t="shared" si="2"/>
        <v>754390</v>
      </c>
      <c r="S20" s="7">
        <f t="shared" si="3"/>
        <v>25989</v>
      </c>
      <c r="T20" s="63">
        <f t="shared" si="12"/>
        <v>1564903.6</v>
      </c>
      <c r="U20" s="63">
        <f t="shared" si="13"/>
        <v>60.214075185655474</v>
      </c>
      <c r="V20" s="63">
        <f>ROUND(U20*(1+Parameters!$C$34),2)</f>
        <v>81.290000000000006</v>
      </c>
      <c r="W20" s="63">
        <f>ROUNDDOWN(S20*Parameters!$C$33,0)</f>
        <v>10395</v>
      </c>
      <c r="X20" s="66">
        <f t="shared" si="14"/>
        <v>845009.55</v>
      </c>
      <c r="Y20" s="8"/>
      <c r="Z20" s="69">
        <f>IF($B20=1,Parameters!C$13,IF(AND($K20&lt;&gt;$K19,MOD($K20-1,Parameters!C$14)=0),ROUND(Z19*(1+Parameters!C$15),2),Z19))</f>
        <v>65</v>
      </c>
      <c r="AA20" s="63">
        <f>IF($B20=1,Parameters!D$13,IF(AND($K20&lt;&gt;$K19,MOD($K20-1,Parameters!D$14)=0),ROUND(AA19*(1+Parameters!D$15),2),AA19))</f>
        <v>30</v>
      </c>
      <c r="AB20" s="63">
        <f>IF($B20=1,Parameters!E$13,IF(AND($K20&lt;&gt;$K19,MOD($K20-1,Parameters!E$14)=0),ROUND(AB19*(1+Parameters!E$15),2),AB19))</f>
        <v>40</v>
      </c>
      <c r="AC20" s="63">
        <f>IF($B20=1,Parameters!F$13,IF(AND($K20&lt;&gt;$K19,MOD($K20-1,Parameters!F$14)=0),ROUND(AC19*(1+Parameters!F$15),2),AC19))</f>
        <v>50</v>
      </c>
      <c r="AD20" s="63">
        <f t="shared" si="4"/>
        <v>715000</v>
      </c>
      <c r="AE20" s="63">
        <f t="shared" si="5"/>
        <v>540000</v>
      </c>
      <c r="AF20" s="63">
        <f t="shared" si="6"/>
        <v>812000</v>
      </c>
      <c r="AG20" s="66">
        <f t="shared" si="7"/>
        <v>665000</v>
      </c>
      <c r="AH20" s="83"/>
      <c r="AI20" s="72">
        <f>IF(B20=1,0,IF(I19&lt;Parameters!$C$18,Parameters!$D$18,IF(I19=Parameters!$C$19,Parameters!$D$19,Parameters!$D$20)))</f>
        <v>0</v>
      </c>
      <c r="AJ20" s="63">
        <f>IF(B20=1,Parameters!$C$36,ROUND(AJ19*(1+AI20),2))</f>
        <v>25.25</v>
      </c>
      <c r="AK20" s="63">
        <f>H20/Parameters!$C$38*(Parameters!$C$38-I20)*AJ20</f>
        <v>315625</v>
      </c>
      <c r="AL20" s="63">
        <f>I20*Parameters!$C$37</f>
        <v>100000</v>
      </c>
      <c r="AM20" s="66">
        <f t="shared" si="15"/>
        <v>215625</v>
      </c>
      <c r="AN20" s="8"/>
      <c r="AO20" s="69">
        <f t="shared" si="16"/>
        <v>2637634.5499999998</v>
      </c>
      <c r="AP20" s="63">
        <f t="shared" si="8"/>
        <v>2819903.6</v>
      </c>
      <c r="AQ20" s="76">
        <f t="shared" si="17"/>
        <v>-282269.05000000005</v>
      </c>
      <c r="AR20" s="66">
        <f>IF(B20=1,Parameters!$C$40+AQ20,AR19+AQ20)</f>
        <v>18053422.82</v>
      </c>
      <c r="AT20" s="69">
        <f>IF(AND(B20=1,M20=Parameters!$C$27),0,IF(AND(K20&lt;=Parameters!$C$3,M20&gt;M19),0,IF(M20&lt;M19,0,1)))</f>
        <v>0</v>
      </c>
      <c r="AU20" s="63">
        <f>IF(AND(B20=1,N20=Parameters!$C$28),0,IF(AND(K20&lt;&gt;K19,N20&gt;N19),0,IF(N20=N19,0,1)))</f>
        <v>0</v>
      </c>
      <c r="AV20" s="76">
        <f>IF(AND(B20=1,P20=Parameters!$C$31),0,IF(AND(K20&lt;&gt;K19,N20&lt;=Parameters!$C$7,P20&gt;P19),0,IF(AND(K20&lt;&gt;K19,N20&gt;Parameters!$C$8,P20=P19),0,IF(AND(K20=K19,P20=P19),0,1))))</f>
        <v>0</v>
      </c>
      <c r="AW20" s="76">
        <f t="shared" si="18"/>
        <v>0</v>
      </c>
      <c r="AX20" s="76">
        <f>IF(AND($B20=1,Z20=Parameters!C$13),0,IF(AND($K20&lt;&gt;$K19,MOD($K20-1,Parameters!C$14)=0,Z20&gt;Z19),0,IF(Z20=Z19,0,1)))</f>
        <v>0</v>
      </c>
      <c r="AY20" s="76">
        <f>IF(AND($B20=1,AA20=Parameters!D$13),0,IF(AND($K20&lt;&gt;$K19,MOD($K20-1,Parameters!D$14)=0,AA20&gt;AA19),0,IF(AA20=AA19,0,1)))</f>
        <v>0</v>
      </c>
      <c r="AZ20" s="76">
        <f>IF(AND($B20=1,AB20=Parameters!E$13),0,IF(AND($K20&lt;&gt;$K19,MOD($K20-1,Parameters!E$14)=0,AB20&gt;AB19),0,IF(AB20=AB19,0,1)))</f>
        <v>0</v>
      </c>
      <c r="BA20" s="76">
        <f>IF(AND($B20=1,AC20=Parameters!F$13),0,IF(AND($K20&lt;&gt;$K19,MOD($K20-1,Parameters!F$14)=0,AC20&gt;AC19),0,IF(AC20=AC19,0,1)))</f>
        <v>0</v>
      </c>
      <c r="BB20" s="76">
        <f>IF(AND(B20=1,AJ20=Parameters!$C$36),0,IF(AND(I19&lt;Parameters!$C$18,AJ20&gt;AJ19),0,IF(AND(I19=Parameters!$C$19,AJ20=AJ19),0,IF(AND(I19&gt;Parameters!$C$20,AJ20&lt;AJ19),0,1))))</f>
        <v>0</v>
      </c>
      <c r="BC20" s="66">
        <f>IF(B20&lt;&gt;1,IF(AND(AQ20&gt;0,AR20&gt;AR19),0,IF(AND(AQ20&lt;0,AR20&lt;AR19),0,1)),IF(AND(AQ20&gt;0,AR20&gt;Parameters!$C$40),0,IF(AND(AQ20&lt;0,AR20&lt;Parameters!$C$40),0,1)))</f>
        <v>0</v>
      </c>
    </row>
    <row r="21" spans="2:55" x14ac:dyDescent="0.3">
      <c r="B21" s="101">
        <f>Data_Revised!B21</f>
        <v>18</v>
      </c>
      <c r="C21" s="7">
        <f>Data_Revised!C21</f>
        <v>11500</v>
      </c>
      <c r="D21" s="7">
        <f>Data_Revised!D21</f>
        <v>10000</v>
      </c>
      <c r="E21" s="7">
        <f>Data_Revised!E21</f>
        <v>24000</v>
      </c>
      <c r="F21" s="7">
        <f>Data_Revised!F21</f>
        <v>18200</v>
      </c>
      <c r="G21" s="7">
        <f>Data_Revised!G21</f>
        <v>13300</v>
      </c>
      <c r="H21" s="7">
        <f>Data_Revised!H21</f>
        <v>17400</v>
      </c>
      <c r="I21" s="12">
        <f>Data_Revised!I21</f>
        <v>4</v>
      </c>
      <c r="J21" s="8"/>
      <c r="K21" s="56">
        <f t="shared" si="9"/>
        <v>2</v>
      </c>
      <c r="L21" s="60">
        <f>IF(B21=1,0,IF(K21&lt;=Parameters!$C$3,Parameters!$D$3,Parameters!$D$4))</f>
        <v>5.0000000000000001E-3</v>
      </c>
      <c r="M21" s="7">
        <f>IF(B21=1,Parameters!$C$27,ROUNDDOWN(M20*(1+L21),0))</f>
        <v>13053</v>
      </c>
      <c r="N21" s="63">
        <f>IF(B21=1,Parameters!$C$28,IF(K21&lt;&gt;K20,ROUND(N20*(1+Parameters!$C$29),2),N20))</f>
        <v>62.4</v>
      </c>
      <c r="O21" s="63">
        <f t="shared" si="10"/>
        <v>814507.2</v>
      </c>
      <c r="P21" s="60">
        <f>IF(K21=1,Parameters!$C$31,IF(K21&lt;&gt;K20,IF(N21&lt;=Parameters!$C$7,P20+Parameters!$D$7,P20+Parameters!$D$8),P20))</f>
        <v>6.9999999999999993E-2</v>
      </c>
      <c r="Q21" s="63">
        <f t="shared" si="11"/>
        <v>58.03</v>
      </c>
      <c r="R21" s="63">
        <f t="shared" si="2"/>
        <v>667345</v>
      </c>
      <c r="S21" s="7">
        <f t="shared" si="3"/>
        <v>24553</v>
      </c>
      <c r="T21" s="63">
        <f t="shared" si="12"/>
        <v>1481852.2</v>
      </c>
      <c r="U21" s="63">
        <f t="shared" si="13"/>
        <v>60.353203274548932</v>
      </c>
      <c r="V21" s="63">
        <f>ROUND(U21*(1+Parameters!$C$34),2)</f>
        <v>81.48</v>
      </c>
      <c r="W21" s="63">
        <f>ROUNDDOWN(S21*Parameters!$C$33,0)</f>
        <v>9821</v>
      </c>
      <c r="X21" s="66">
        <f t="shared" si="14"/>
        <v>800215.08000000007</v>
      </c>
      <c r="Y21" s="8"/>
      <c r="Z21" s="69">
        <f>IF($B21=1,Parameters!C$13,IF(AND($K21&lt;&gt;$K20,MOD($K21-1,Parameters!C$14)=0),ROUND(Z20*(1+Parameters!C$15),2),Z20))</f>
        <v>65</v>
      </c>
      <c r="AA21" s="63">
        <f>IF($B21=1,Parameters!D$13,IF(AND($K21&lt;&gt;$K20,MOD($K21-1,Parameters!D$14)=0),ROUND(AA20*(1+Parameters!D$15),2),AA20))</f>
        <v>30</v>
      </c>
      <c r="AB21" s="63">
        <f>IF($B21=1,Parameters!E$13,IF(AND($K21&lt;&gt;$K20,MOD($K21-1,Parameters!E$14)=0),ROUND(AB20*(1+Parameters!E$15),2),AB20))</f>
        <v>40</v>
      </c>
      <c r="AC21" s="63">
        <f>IF($B21=1,Parameters!F$13,IF(AND($K21&lt;&gt;$K20,MOD($K21-1,Parameters!F$14)=0),ROUND(AC20*(1+Parameters!F$15),2),AC20))</f>
        <v>50</v>
      </c>
      <c r="AD21" s="63">
        <f t="shared" si="4"/>
        <v>650000</v>
      </c>
      <c r="AE21" s="63">
        <f t="shared" si="5"/>
        <v>720000</v>
      </c>
      <c r="AF21" s="63">
        <f t="shared" si="6"/>
        <v>728000</v>
      </c>
      <c r="AG21" s="66">
        <f t="shared" si="7"/>
        <v>665000</v>
      </c>
      <c r="AH21" s="83"/>
      <c r="AI21" s="72">
        <f>IF(B21=1,0,IF(I20&lt;Parameters!$C$18,Parameters!$D$18,IF(I20=Parameters!$C$19,Parameters!$D$19,Parameters!$D$20)))</f>
        <v>-0.01</v>
      </c>
      <c r="AJ21" s="63">
        <f>IF(B21=1,Parameters!$C$36,ROUND(AJ20*(1+AI21),2))</f>
        <v>25</v>
      </c>
      <c r="AK21" s="63">
        <f>H21/Parameters!$C$38*(Parameters!$C$38-I21)*AJ21</f>
        <v>377000</v>
      </c>
      <c r="AL21" s="63">
        <f>I21*Parameters!$C$37</f>
        <v>80000</v>
      </c>
      <c r="AM21" s="66">
        <f t="shared" si="15"/>
        <v>297000</v>
      </c>
      <c r="AN21" s="8"/>
      <c r="AO21" s="69">
        <f t="shared" si="16"/>
        <v>2570215.08</v>
      </c>
      <c r="AP21" s="63">
        <f t="shared" si="8"/>
        <v>2851852.2</v>
      </c>
      <c r="AQ21" s="76">
        <f t="shared" si="17"/>
        <v>-361637.11999999988</v>
      </c>
      <c r="AR21" s="66">
        <f>IF(B21=1,Parameters!$C$40+AQ21,AR20+AQ21)</f>
        <v>17691785.699999999</v>
      </c>
      <c r="AT21" s="69">
        <f>IF(AND(B21=1,M21=Parameters!$C$27),0,IF(AND(K21&lt;=Parameters!$C$3,M21&gt;M20),0,IF(M21&lt;M20,0,1)))</f>
        <v>0</v>
      </c>
      <c r="AU21" s="63">
        <f>IF(AND(B21=1,N21=Parameters!$C$28),0,IF(AND(K21&lt;&gt;K20,N21&gt;N20),0,IF(N21=N20,0,1)))</f>
        <v>0</v>
      </c>
      <c r="AV21" s="76">
        <f>IF(AND(B21=1,P21=Parameters!$C$31),0,IF(AND(K21&lt;&gt;K20,N21&lt;=Parameters!$C$7,P21&gt;P20),0,IF(AND(K21&lt;&gt;K20,N21&gt;Parameters!$C$8,P21=P20),0,IF(AND(K21=K20,P21=P20),0,1))))</f>
        <v>0</v>
      </c>
      <c r="AW21" s="76">
        <f t="shared" si="18"/>
        <v>0</v>
      </c>
      <c r="AX21" s="76">
        <f>IF(AND($B21=1,Z21=Parameters!C$13),0,IF(AND($K21&lt;&gt;$K20,MOD($K21-1,Parameters!C$14)=0,Z21&gt;Z20),0,IF(Z21=Z20,0,1)))</f>
        <v>0</v>
      </c>
      <c r="AY21" s="76">
        <f>IF(AND($B21=1,AA21=Parameters!D$13),0,IF(AND($K21&lt;&gt;$K20,MOD($K21-1,Parameters!D$14)=0,AA21&gt;AA20),0,IF(AA21=AA20,0,1)))</f>
        <v>0</v>
      </c>
      <c r="AZ21" s="76">
        <f>IF(AND($B21=1,AB21=Parameters!E$13),0,IF(AND($K21&lt;&gt;$K20,MOD($K21-1,Parameters!E$14)=0,AB21&gt;AB20),0,IF(AB21=AB20,0,1)))</f>
        <v>0</v>
      </c>
      <c r="BA21" s="76">
        <f>IF(AND($B21=1,AC21=Parameters!F$13),0,IF(AND($K21&lt;&gt;$K20,MOD($K21-1,Parameters!F$14)=0,AC21&gt;AC20),0,IF(AC21=AC20,0,1)))</f>
        <v>0</v>
      </c>
      <c r="BB21" s="76">
        <f>IF(AND(B21=1,AJ21=Parameters!$C$36),0,IF(AND(I20&lt;Parameters!$C$18,AJ21&gt;AJ20),0,IF(AND(I20=Parameters!$C$19,AJ21=AJ20),0,IF(AND(I20&gt;Parameters!$C$20,AJ21&lt;AJ20),0,1))))</f>
        <v>0</v>
      </c>
      <c r="BC21" s="66">
        <f>IF(B21&lt;&gt;1,IF(AND(AQ21&gt;0,AR21&gt;AR20),0,IF(AND(AQ21&lt;0,AR21&lt;AR20),0,1)),IF(AND(AQ21&gt;0,AR21&gt;Parameters!$C$40),0,IF(AND(AQ21&lt;0,AR21&lt;Parameters!$C$40),0,1)))</f>
        <v>0</v>
      </c>
    </row>
    <row r="22" spans="2:55" x14ac:dyDescent="0.3">
      <c r="B22" s="101">
        <f>Data_Revised!B22</f>
        <v>19</v>
      </c>
      <c r="C22" s="7">
        <f>Data_Revised!C22</f>
        <v>19000</v>
      </c>
      <c r="D22" s="7">
        <f>Data_Revised!D22</f>
        <v>10000</v>
      </c>
      <c r="E22" s="7">
        <f>Data_Revised!E22</f>
        <v>21000</v>
      </c>
      <c r="F22" s="7">
        <f>Data_Revised!F22</f>
        <v>19600</v>
      </c>
      <c r="G22" s="7">
        <f>Data_Revised!G22</f>
        <v>18900</v>
      </c>
      <c r="H22" s="7">
        <f>Data_Revised!H22</f>
        <v>21300</v>
      </c>
      <c r="I22" s="12">
        <f>Data_Revised!I22</f>
        <v>3</v>
      </c>
      <c r="J22" s="8"/>
      <c r="K22" s="56">
        <f t="shared" si="9"/>
        <v>2</v>
      </c>
      <c r="L22" s="60">
        <f>IF(B22=1,0,IF(K22&lt;=Parameters!$C$3,Parameters!$D$3,Parameters!$D$4))</f>
        <v>5.0000000000000001E-3</v>
      </c>
      <c r="M22" s="7">
        <f>IF(B22=1,Parameters!$C$27,ROUNDDOWN(M21*(1+L22),0))</f>
        <v>13118</v>
      </c>
      <c r="N22" s="63">
        <f>IF(B22=1,Parameters!$C$28,IF(K22&lt;&gt;K21,ROUND(N21*(1+Parameters!$C$29),2),N21))</f>
        <v>62.4</v>
      </c>
      <c r="O22" s="63">
        <f t="shared" si="10"/>
        <v>818563.2</v>
      </c>
      <c r="P22" s="60">
        <f>IF(K22=1,Parameters!$C$31,IF(K22&lt;&gt;K21,IF(N22&lt;=Parameters!$C$7,P21+Parameters!$D$7,P21+Parameters!$D$8),P21))</f>
        <v>6.9999999999999993E-2</v>
      </c>
      <c r="Q22" s="63">
        <f t="shared" si="11"/>
        <v>58.03</v>
      </c>
      <c r="R22" s="63">
        <f t="shared" si="2"/>
        <v>1102570</v>
      </c>
      <c r="S22" s="7">
        <f t="shared" si="3"/>
        <v>32118</v>
      </c>
      <c r="T22" s="63">
        <f t="shared" si="12"/>
        <v>1921133.2</v>
      </c>
      <c r="U22" s="63">
        <f t="shared" si="13"/>
        <v>59.814845258110715</v>
      </c>
      <c r="V22" s="63">
        <f>ROUND(U22*(1+Parameters!$C$34),2)</f>
        <v>80.75</v>
      </c>
      <c r="W22" s="63">
        <f>ROUNDDOWN(S22*Parameters!$C$33,0)</f>
        <v>12847</v>
      </c>
      <c r="X22" s="66">
        <f t="shared" si="14"/>
        <v>1037395.25</v>
      </c>
      <c r="Y22" s="8"/>
      <c r="Z22" s="69">
        <f>IF($B22=1,Parameters!C$13,IF(AND($K22&lt;&gt;$K21,MOD($K22-1,Parameters!C$14)=0),ROUND(Z21*(1+Parameters!C$15),2),Z21))</f>
        <v>65</v>
      </c>
      <c r="AA22" s="63">
        <f>IF($B22=1,Parameters!D$13,IF(AND($K22&lt;&gt;$K21,MOD($K22-1,Parameters!D$14)=0),ROUND(AA21*(1+Parameters!D$15),2),AA21))</f>
        <v>30</v>
      </c>
      <c r="AB22" s="63">
        <f>IF($B22=1,Parameters!E$13,IF(AND($K22&lt;&gt;$K21,MOD($K22-1,Parameters!E$14)=0),ROUND(AB21*(1+Parameters!E$15),2),AB21))</f>
        <v>40</v>
      </c>
      <c r="AC22" s="63">
        <f>IF($B22=1,Parameters!F$13,IF(AND($K22&lt;&gt;$K21,MOD($K22-1,Parameters!F$14)=0),ROUND(AC21*(1+Parameters!F$15),2),AC21))</f>
        <v>50</v>
      </c>
      <c r="AD22" s="63">
        <f t="shared" si="4"/>
        <v>650000</v>
      </c>
      <c r="AE22" s="63">
        <f t="shared" si="5"/>
        <v>630000</v>
      </c>
      <c r="AF22" s="63">
        <f t="shared" si="6"/>
        <v>784000</v>
      </c>
      <c r="AG22" s="66">
        <f t="shared" si="7"/>
        <v>945000</v>
      </c>
      <c r="AH22" s="83"/>
      <c r="AI22" s="72">
        <f>IF(B22=1,0,IF(I21&lt;Parameters!$C$18,Parameters!$D$18,IF(I21=Parameters!$C$19,Parameters!$D$19,Parameters!$D$20)))</f>
        <v>0</v>
      </c>
      <c r="AJ22" s="63">
        <f>IF(B22=1,Parameters!$C$36,ROUND(AJ21*(1+AI22),2))</f>
        <v>25</v>
      </c>
      <c r="AK22" s="63">
        <f>H22/Parameters!$C$38*(Parameters!$C$38-I22)*AJ22</f>
        <v>479250</v>
      </c>
      <c r="AL22" s="63">
        <f>I22*Parameters!$C$37</f>
        <v>60000</v>
      </c>
      <c r="AM22" s="66">
        <f t="shared" si="15"/>
        <v>419250</v>
      </c>
      <c r="AN22" s="8"/>
      <c r="AO22" s="69">
        <f t="shared" si="16"/>
        <v>3245645.25</v>
      </c>
      <c r="AP22" s="63">
        <f t="shared" si="8"/>
        <v>3201133.2</v>
      </c>
      <c r="AQ22" s="76">
        <f t="shared" si="17"/>
        <v>-15487.950000000186</v>
      </c>
      <c r="AR22" s="66">
        <f>IF(B22=1,Parameters!$C$40+AQ22,AR21+AQ22)</f>
        <v>17676297.75</v>
      </c>
      <c r="AT22" s="69">
        <f>IF(AND(B22=1,M22=Parameters!$C$27),0,IF(AND(K22&lt;=Parameters!$C$3,M22&gt;M21),0,IF(M22&lt;M21,0,1)))</f>
        <v>0</v>
      </c>
      <c r="AU22" s="63">
        <f>IF(AND(B22=1,N22=Parameters!$C$28),0,IF(AND(K22&lt;&gt;K21,N22&gt;N21),0,IF(N22=N21,0,1)))</f>
        <v>0</v>
      </c>
      <c r="AV22" s="76">
        <f>IF(AND(B22=1,P22=Parameters!$C$31),0,IF(AND(K22&lt;&gt;K21,N22&lt;=Parameters!$C$7,P22&gt;P21),0,IF(AND(K22&lt;&gt;K21,N22&gt;Parameters!$C$8,P22=P21),0,IF(AND(K22=K21,P22=P21),0,1))))</f>
        <v>0</v>
      </c>
      <c r="AW22" s="76">
        <f t="shared" si="18"/>
        <v>0</v>
      </c>
      <c r="AX22" s="76">
        <f>IF(AND($B22=1,Z22=Parameters!C$13),0,IF(AND($K22&lt;&gt;$K21,MOD($K22-1,Parameters!C$14)=0,Z22&gt;Z21),0,IF(Z22=Z21,0,1)))</f>
        <v>0</v>
      </c>
      <c r="AY22" s="76">
        <f>IF(AND($B22=1,AA22=Parameters!D$13),0,IF(AND($K22&lt;&gt;$K21,MOD($K22-1,Parameters!D$14)=0,AA22&gt;AA21),0,IF(AA22=AA21,0,1)))</f>
        <v>0</v>
      </c>
      <c r="AZ22" s="76">
        <f>IF(AND($B22=1,AB22=Parameters!E$13),0,IF(AND($K22&lt;&gt;$K21,MOD($K22-1,Parameters!E$14)=0,AB22&gt;AB21),0,IF(AB22=AB21,0,1)))</f>
        <v>0</v>
      </c>
      <c r="BA22" s="76">
        <f>IF(AND($B22=1,AC22=Parameters!F$13),0,IF(AND($K22&lt;&gt;$K21,MOD($K22-1,Parameters!F$14)=0,AC22&gt;AC21),0,IF(AC22=AC21,0,1)))</f>
        <v>0</v>
      </c>
      <c r="BB22" s="76">
        <f>IF(AND(B22=1,AJ22=Parameters!$C$36),0,IF(AND(I21&lt;Parameters!$C$18,AJ22&gt;AJ21),0,IF(AND(I21=Parameters!$C$19,AJ22=AJ21),0,IF(AND(I21&gt;Parameters!$C$20,AJ22&lt;AJ21),0,1))))</f>
        <v>0</v>
      </c>
      <c r="BC22" s="66">
        <f>IF(B22&lt;&gt;1,IF(AND(AQ22&gt;0,AR22&gt;AR21),0,IF(AND(AQ22&lt;0,AR22&lt;AR21),0,1)),IF(AND(AQ22&gt;0,AR22&gt;Parameters!$C$40),0,IF(AND(AQ22&lt;0,AR22&lt;Parameters!$C$40),0,1)))</f>
        <v>0</v>
      </c>
    </row>
    <row r="23" spans="2:55" x14ac:dyDescent="0.3">
      <c r="B23" s="101">
        <f>Data_Revised!B23</f>
        <v>20</v>
      </c>
      <c r="C23" s="7">
        <f>Data_Revised!C23</f>
        <v>17000</v>
      </c>
      <c r="D23" s="7">
        <f>Data_Revised!D23</f>
        <v>10000</v>
      </c>
      <c r="E23" s="7">
        <f>Data_Revised!E23</f>
        <v>22000</v>
      </c>
      <c r="F23" s="7">
        <f>Data_Revised!F23</f>
        <v>20300</v>
      </c>
      <c r="G23" s="7">
        <f>Data_Revised!G23</f>
        <v>13300</v>
      </c>
      <c r="H23" s="7">
        <f>Data_Revised!H23</f>
        <v>14400</v>
      </c>
      <c r="I23" s="12">
        <f>Data_Revised!I23</f>
        <v>4</v>
      </c>
      <c r="J23" s="8"/>
      <c r="K23" s="56">
        <f t="shared" si="9"/>
        <v>2</v>
      </c>
      <c r="L23" s="60">
        <f>IF(B23=1,0,IF(K23&lt;=Parameters!$C$3,Parameters!$D$3,Parameters!$D$4))</f>
        <v>5.0000000000000001E-3</v>
      </c>
      <c r="M23" s="7">
        <f>IF(B23=1,Parameters!$C$27,ROUNDDOWN(M22*(1+L23),0))</f>
        <v>13183</v>
      </c>
      <c r="N23" s="63">
        <f>IF(B23=1,Parameters!$C$28,IF(K23&lt;&gt;K22,ROUND(N22*(1+Parameters!$C$29),2),N22))</f>
        <v>62.4</v>
      </c>
      <c r="O23" s="63">
        <f t="shared" si="10"/>
        <v>822619.2</v>
      </c>
      <c r="P23" s="60">
        <f>IF(K23=1,Parameters!$C$31,IF(K23&lt;&gt;K22,IF(N23&lt;=Parameters!$C$7,P22+Parameters!$D$7,P22+Parameters!$D$8),P22))</f>
        <v>6.9999999999999993E-2</v>
      </c>
      <c r="Q23" s="63">
        <f t="shared" si="11"/>
        <v>58.03</v>
      </c>
      <c r="R23" s="63">
        <f t="shared" si="2"/>
        <v>986510</v>
      </c>
      <c r="S23" s="7">
        <f t="shared" si="3"/>
        <v>30183</v>
      </c>
      <c r="T23" s="63">
        <f t="shared" si="12"/>
        <v>1809129.2</v>
      </c>
      <c r="U23" s="63">
        <f t="shared" si="13"/>
        <v>59.938680714309378</v>
      </c>
      <c r="V23" s="63">
        <f>ROUND(U23*(1+Parameters!$C$34),2)</f>
        <v>80.92</v>
      </c>
      <c r="W23" s="63">
        <f>ROUNDDOWN(S23*Parameters!$C$33,0)</f>
        <v>12073</v>
      </c>
      <c r="X23" s="66">
        <f t="shared" si="14"/>
        <v>976947.16</v>
      </c>
      <c r="Y23" s="8"/>
      <c r="Z23" s="69">
        <f>IF($B23=1,Parameters!C$13,IF(AND($K23&lt;&gt;$K22,MOD($K23-1,Parameters!C$14)=0),ROUND(Z22*(1+Parameters!C$15),2),Z22))</f>
        <v>65</v>
      </c>
      <c r="AA23" s="63">
        <f>IF($B23=1,Parameters!D$13,IF(AND($K23&lt;&gt;$K22,MOD($K23-1,Parameters!D$14)=0),ROUND(AA22*(1+Parameters!D$15),2),AA22))</f>
        <v>30</v>
      </c>
      <c r="AB23" s="63">
        <f>IF($B23=1,Parameters!E$13,IF(AND($K23&lt;&gt;$K22,MOD($K23-1,Parameters!E$14)=0),ROUND(AB22*(1+Parameters!E$15),2),AB22))</f>
        <v>40</v>
      </c>
      <c r="AC23" s="63">
        <f>IF($B23=1,Parameters!F$13,IF(AND($K23&lt;&gt;$K22,MOD($K23-1,Parameters!F$14)=0),ROUND(AC22*(1+Parameters!F$15),2),AC22))</f>
        <v>50</v>
      </c>
      <c r="AD23" s="63">
        <f t="shared" si="4"/>
        <v>650000</v>
      </c>
      <c r="AE23" s="63">
        <f t="shared" si="5"/>
        <v>660000</v>
      </c>
      <c r="AF23" s="63">
        <f t="shared" si="6"/>
        <v>812000</v>
      </c>
      <c r="AG23" s="66">
        <f t="shared" si="7"/>
        <v>665000</v>
      </c>
      <c r="AH23" s="83"/>
      <c r="AI23" s="72">
        <f>IF(B23=1,0,IF(I22&lt;Parameters!$C$18,Parameters!$D$18,IF(I22=Parameters!$C$19,Parameters!$D$19,Parameters!$D$20)))</f>
        <v>0.02</v>
      </c>
      <c r="AJ23" s="63">
        <f>IF(B23=1,Parameters!$C$36,ROUND(AJ22*(1+AI23),2))</f>
        <v>25.5</v>
      </c>
      <c r="AK23" s="63">
        <f>H23/Parameters!$C$38*(Parameters!$C$38-I23)*AJ23</f>
        <v>318240</v>
      </c>
      <c r="AL23" s="63">
        <f>I23*Parameters!$C$37</f>
        <v>80000</v>
      </c>
      <c r="AM23" s="66">
        <f t="shared" si="15"/>
        <v>238240</v>
      </c>
      <c r="AN23" s="8"/>
      <c r="AO23" s="69">
        <f t="shared" si="16"/>
        <v>2772187.16</v>
      </c>
      <c r="AP23" s="63">
        <f t="shared" si="8"/>
        <v>3119129.2</v>
      </c>
      <c r="AQ23" s="76">
        <f t="shared" si="17"/>
        <v>-426942.04000000004</v>
      </c>
      <c r="AR23" s="66">
        <f>IF(B23=1,Parameters!$C$40+AQ23,AR22+AQ23)</f>
        <v>17249355.710000001</v>
      </c>
      <c r="AT23" s="69">
        <f>IF(AND(B23=1,M23=Parameters!$C$27),0,IF(AND(K23&lt;=Parameters!$C$3,M23&gt;M22),0,IF(M23&lt;M22,0,1)))</f>
        <v>0</v>
      </c>
      <c r="AU23" s="63">
        <f>IF(AND(B23=1,N23=Parameters!$C$28),0,IF(AND(K23&lt;&gt;K22,N23&gt;N22),0,IF(N23=N22,0,1)))</f>
        <v>0</v>
      </c>
      <c r="AV23" s="76">
        <f>IF(AND(B23=1,P23=Parameters!$C$31),0,IF(AND(K23&lt;&gt;K22,N23&lt;=Parameters!$C$7,P23&gt;P22),0,IF(AND(K23&lt;&gt;K22,N23&gt;Parameters!$C$8,P23=P22),0,IF(AND(K23=K22,P23=P22),0,1))))</f>
        <v>0</v>
      </c>
      <c r="AW23" s="76">
        <f t="shared" si="18"/>
        <v>0</v>
      </c>
      <c r="AX23" s="76">
        <f>IF(AND($B23=1,Z23=Parameters!C$13),0,IF(AND($K23&lt;&gt;$K22,MOD($K23-1,Parameters!C$14)=0,Z23&gt;Z22),0,IF(Z23=Z22,0,1)))</f>
        <v>0</v>
      </c>
      <c r="AY23" s="76">
        <f>IF(AND($B23=1,AA23=Parameters!D$13),0,IF(AND($K23&lt;&gt;$K22,MOD($K23-1,Parameters!D$14)=0,AA23&gt;AA22),0,IF(AA23=AA22,0,1)))</f>
        <v>0</v>
      </c>
      <c r="AZ23" s="76">
        <f>IF(AND($B23=1,AB23=Parameters!E$13),0,IF(AND($K23&lt;&gt;$K22,MOD($K23-1,Parameters!E$14)=0,AB23&gt;AB22),0,IF(AB23=AB22,0,1)))</f>
        <v>0</v>
      </c>
      <c r="BA23" s="76">
        <f>IF(AND($B23=1,AC23=Parameters!F$13),0,IF(AND($K23&lt;&gt;$K22,MOD($K23-1,Parameters!F$14)=0,AC23&gt;AC22),0,IF(AC23=AC22,0,1)))</f>
        <v>0</v>
      </c>
      <c r="BB23" s="76">
        <f>IF(AND(B23=1,AJ23=Parameters!$C$36),0,IF(AND(I22&lt;Parameters!$C$18,AJ23&gt;AJ22),0,IF(AND(I22=Parameters!$C$19,AJ23=AJ22),0,IF(AND(I22&gt;Parameters!$C$20,AJ23&lt;AJ22),0,1))))</f>
        <v>0</v>
      </c>
      <c r="BC23" s="66">
        <f>IF(B23&lt;&gt;1,IF(AND(AQ23&gt;0,AR23&gt;AR22),0,IF(AND(AQ23&lt;0,AR23&lt;AR22),0,1)),IF(AND(AQ23&gt;0,AR23&gt;Parameters!$C$40),0,IF(AND(AQ23&lt;0,AR23&lt;Parameters!$C$40),0,1)))</f>
        <v>0</v>
      </c>
    </row>
    <row r="24" spans="2:55" x14ac:dyDescent="0.3">
      <c r="B24" s="101">
        <f>Data_Revised!B24</f>
        <v>21</v>
      </c>
      <c r="C24" s="7">
        <f>Data_Revised!C24</f>
        <v>14500</v>
      </c>
      <c r="D24" s="7">
        <f>Data_Revised!D24</f>
        <v>8500</v>
      </c>
      <c r="E24" s="7">
        <f>Data_Revised!E24</f>
        <v>17500</v>
      </c>
      <c r="F24" s="7">
        <f>Data_Revised!F24</f>
        <v>18200</v>
      </c>
      <c r="G24" s="7">
        <f>Data_Revised!G24</f>
        <v>18200</v>
      </c>
      <c r="H24" s="7">
        <f>Data_Revised!H24</f>
        <v>16800</v>
      </c>
      <c r="I24" s="12">
        <f>Data_Revised!I24</f>
        <v>4</v>
      </c>
      <c r="J24" s="8"/>
      <c r="K24" s="56">
        <f t="shared" si="9"/>
        <v>2</v>
      </c>
      <c r="L24" s="60">
        <f>IF(B24=1,0,IF(K24&lt;=Parameters!$C$3,Parameters!$D$3,Parameters!$D$4))</f>
        <v>5.0000000000000001E-3</v>
      </c>
      <c r="M24" s="7">
        <f>IF(B24=1,Parameters!$C$27,ROUNDDOWN(M23*(1+L24),0))</f>
        <v>13248</v>
      </c>
      <c r="N24" s="63">
        <f>IF(B24=1,Parameters!$C$28,IF(K24&lt;&gt;K23,ROUND(N23*(1+Parameters!$C$29),2),N23))</f>
        <v>62.4</v>
      </c>
      <c r="O24" s="63">
        <f t="shared" si="10"/>
        <v>826675.19999999995</v>
      </c>
      <c r="P24" s="60">
        <f>IF(K24=1,Parameters!$C$31,IF(K24&lt;&gt;K23,IF(N24&lt;=Parameters!$C$7,P23+Parameters!$D$7,P23+Parameters!$D$8),P23))</f>
        <v>6.9999999999999993E-2</v>
      </c>
      <c r="Q24" s="63">
        <f t="shared" si="11"/>
        <v>58.03</v>
      </c>
      <c r="R24" s="63">
        <f t="shared" si="2"/>
        <v>841435</v>
      </c>
      <c r="S24" s="7">
        <f t="shared" si="3"/>
        <v>27748</v>
      </c>
      <c r="T24" s="63">
        <f t="shared" si="12"/>
        <v>1668110.2</v>
      </c>
      <c r="U24" s="63">
        <f t="shared" si="13"/>
        <v>60.116411993657202</v>
      </c>
      <c r="V24" s="63">
        <f>ROUND(U24*(1+Parameters!$C$34),2)</f>
        <v>81.16</v>
      </c>
      <c r="W24" s="63">
        <f>ROUNDDOWN(S24*Parameters!$C$33,0)</f>
        <v>11099</v>
      </c>
      <c r="X24" s="66">
        <f t="shared" si="14"/>
        <v>900794.84</v>
      </c>
      <c r="Y24" s="8"/>
      <c r="Z24" s="69">
        <f>IF($B24=1,Parameters!C$13,IF(AND($K24&lt;&gt;$K23,MOD($K24-1,Parameters!C$14)=0),ROUND(Z23*(1+Parameters!C$15),2),Z23))</f>
        <v>65</v>
      </c>
      <c r="AA24" s="63">
        <f>IF($B24=1,Parameters!D$13,IF(AND($K24&lt;&gt;$K23,MOD($K24-1,Parameters!D$14)=0),ROUND(AA23*(1+Parameters!D$15),2),AA23))</f>
        <v>30</v>
      </c>
      <c r="AB24" s="63">
        <f>IF($B24=1,Parameters!E$13,IF(AND($K24&lt;&gt;$K23,MOD($K24-1,Parameters!E$14)=0),ROUND(AB23*(1+Parameters!E$15),2),AB23))</f>
        <v>40</v>
      </c>
      <c r="AC24" s="63">
        <f>IF($B24=1,Parameters!F$13,IF(AND($K24&lt;&gt;$K23,MOD($K24-1,Parameters!F$14)=0),ROUND(AC23*(1+Parameters!F$15),2),AC23))</f>
        <v>50</v>
      </c>
      <c r="AD24" s="63">
        <f t="shared" si="4"/>
        <v>552500</v>
      </c>
      <c r="AE24" s="63">
        <f t="shared" si="5"/>
        <v>525000</v>
      </c>
      <c r="AF24" s="63">
        <f t="shared" si="6"/>
        <v>728000</v>
      </c>
      <c r="AG24" s="66">
        <f t="shared" si="7"/>
        <v>910000</v>
      </c>
      <c r="AH24" s="83"/>
      <c r="AI24" s="72">
        <f>IF(B24=1,0,IF(I23&lt;Parameters!$C$18,Parameters!$D$18,IF(I23=Parameters!$C$19,Parameters!$D$19,Parameters!$D$20)))</f>
        <v>0</v>
      </c>
      <c r="AJ24" s="63">
        <f>IF(B24=1,Parameters!$C$36,ROUND(AJ23*(1+AI24),2))</f>
        <v>25.5</v>
      </c>
      <c r="AK24" s="63">
        <f>H24/Parameters!$C$38*(Parameters!$C$38-I24)*AJ24</f>
        <v>371280</v>
      </c>
      <c r="AL24" s="63">
        <f>I24*Parameters!$C$37</f>
        <v>80000</v>
      </c>
      <c r="AM24" s="66">
        <f t="shared" si="15"/>
        <v>291280</v>
      </c>
      <c r="AN24" s="8"/>
      <c r="AO24" s="69">
        <f t="shared" si="16"/>
        <v>2910074.84</v>
      </c>
      <c r="AP24" s="63">
        <f t="shared" si="8"/>
        <v>2745610.2</v>
      </c>
      <c r="AQ24" s="76">
        <f t="shared" si="17"/>
        <v>84464.64000000013</v>
      </c>
      <c r="AR24" s="66">
        <f>IF(B24=1,Parameters!$C$40+AQ24,AR23+AQ24)</f>
        <v>17333820.350000001</v>
      </c>
      <c r="AT24" s="69">
        <f>IF(AND(B24=1,M24=Parameters!$C$27),0,IF(AND(K24&lt;=Parameters!$C$3,M24&gt;M23),0,IF(M24&lt;M23,0,1)))</f>
        <v>0</v>
      </c>
      <c r="AU24" s="63">
        <f>IF(AND(B24=1,N24=Parameters!$C$28),0,IF(AND(K24&lt;&gt;K23,N24&gt;N23),0,IF(N24=N23,0,1)))</f>
        <v>0</v>
      </c>
      <c r="AV24" s="76">
        <f>IF(AND(B24=1,P24=Parameters!$C$31),0,IF(AND(K24&lt;&gt;K23,N24&lt;=Parameters!$C$7,P24&gt;P23),0,IF(AND(K24&lt;&gt;K23,N24&gt;Parameters!$C$8,P24=P23),0,IF(AND(K24=K23,P24=P23),0,1))))</f>
        <v>0</v>
      </c>
      <c r="AW24" s="76">
        <f t="shared" si="18"/>
        <v>0</v>
      </c>
      <c r="AX24" s="76">
        <f>IF(AND($B24=1,Z24=Parameters!C$13),0,IF(AND($K24&lt;&gt;$K23,MOD($K24-1,Parameters!C$14)=0,Z24&gt;Z23),0,IF(Z24=Z23,0,1)))</f>
        <v>0</v>
      </c>
      <c r="AY24" s="76">
        <f>IF(AND($B24=1,AA24=Parameters!D$13),0,IF(AND($K24&lt;&gt;$K23,MOD($K24-1,Parameters!D$14)=0,AA24&gt;AA23),0,IF(AA24=AA23,0,1)))</f>
        <v>0</v>
      </c>
      <c r="AZ24" s="76">
        <f>IF(AND($B24=1,AB24=Parameters!E$13),0,IF(AND($K24&lt;&gt;$K23,MOD($K24-1,Parameters!E$14)=0,AB24&gt;AB23),0,IF(AB24=AB23,0,1)))</f>
        <v>0</v>
      </c>
      <c r="BA24" s="76">
        <f>IF(AND($B24=1,AC24=Parameters!F$13),0,IF(AND($K24&lt;&gt;$K23,MOD($K24-1,Parameters!F$14)=0,AC24&gt;AC23),0,IF(AC24=AC23,0,1)))</f>
        <v>0</v>
      </c>
      <c r="BB24" s="76">
        <f>IF(AND(B24=1,AJ24=Parameters!$C$36),0,IF(AND(I23&lt;Parameters!$C$18,AJ24&gt;AJ23),0,IF(AND(I23=Parameters!$C$19,AJ24=AJ23),0,IF(AND(I23&gt;Parameters!$C$20,AJ24&lt;AJ23),0,1))))</f>
        <v>0</v>
      </c>
      <c r="BC24" s="66">
        <f>IF(B24&lt;&gt;1,IF(AND(AQ24&gt;0,AR24&gt;AR23),0,IF(AND(AQ24&lt;0,AR24&lt;AR23),0,1)),IF(AND(AQ24&gt;0,AR24&gt;Parameters!$C$40),0,IF(AND(AQ24&lt;0,AR24&lt;Parameters!$C$40),0,1)))</f>
        <v>0</v>
      </c>
    </row>
    <row r="25" spans="2:55" x14ac:dyDescent="0.3">
      <c r="B25" s="101">
        <f>Data_Revised!B25</f>
        <v>22</v>
      </c>
      <c r="C25" s="7">
        <f>Data_Revised!C25</f>
        <v>12500</v>
      </c>
      <c r="D25" s="7">
        <f>Data_Revised!D25</f>
        <v>11500</v>
      </c>
      <c r="E25" s="7">
        <f>Data_Revised!E25</f>
        <v>17500</v>
      </c>
      <c r="F25" s="7">
        <f>Data_Revised!F25</f>
        <v>16800</v>
      </c>
      <c r="G25" s="7">
        <f>Data_Revised!G25</f>
        <v>14000</v>
      </c>
      <c r="H25" s="7">
        <f>Data_Revised!H25</f>
        <v>15600</v>
      </c>
      <c r="I25" s="12">
        <f>Data_Revised!I25</f>
        <v>6</v>
      </c>
      <c r="J25" s="8"/>
      <c r="K25" s="56">
        <f t="shared" si="9"/>
        <v>2</v>
      </c>
      <c r="L25" s="60">
        <f>IF(B25=1,0,IF(K25&lt;=Parameters!$C$3,Parameters!$D$3,Parameters!$D$4))</f>
        <v>5.0000000000000001E-3</v>
      </c>
      <c r="M25" s="7">
        <f>IF(B25=1,Parameters!$C$27,ROUNDDOWN(M24*(1+L25),0))</f>
        <v>13314</v>
      </c>
      <c r="N25" s="63">
        <f>IF(B25=1,Parameters!$C$28,IF(K25&lt;&gt;K24,ROUND(N24*(1+Parameters!$C$29),2),N24))</f>
        <v>62.4</v>
      </c>
      <c r="O25" s="63">
        <f t="shared" si="10"/>
        <v>830793.6</v>
      </c>
      <c r="P25" s="60">
        <f>IF(K25=1,Parameters!$C$31,IF(K25&lt;&gt;K24,IF(N25&lt;=Parameters!$C$7,P24+Parameters!$D$7,P24+Parameters!$D$8),P24))</f>
        <v>6.9999999999999993E-2</v>
      </c>
      <c r="Q25" s="63">
        <f t="shared" si="11"/>
        <v>58.03</v>
      </c>
      <c r="R25" s="63">
        <f t="shared" si="2"/>
        <v>725375</v>
      </c>
      <c r="S25" s="7">
        <f t="shared" si="3"/>
        <v>25814</v>
      </c>
      <c r="T25" s="63">
        <f t="shared" si="12"/>
        <v>1556168.6</v>
      </c>
      <c r="U25" s="63">
        <f t="shared" si="13"/>
        <v>60.283900209188815</v>
      </c>
      <c r="V25" s="63">
        <f>ROUND(U25*(1+Parameters!$C$34),2)</f>
        <v>81.38</v>
      </c>
      <c r="W25" s="63">
        <f>ROUNDDOWN(S25*Parameters!$C$33,0)</f>
        <v>10325</v>
      </c>
      <c r="X25" s="66">
        <f t="shared" si="14"/>
        <v>840248.5</v>
      </c>
      <c r="Y25" s="8"/>
      <c r="Z25" s="69">
        <f>IF($B25=1,Parameters!C$13,IF(AND($K25&lt;&gt;$K24,MOD($K25-1,Parameters!C$14)=0),ROUND(Z24*(1+Parameters!C$15),2),Z24))</f>
        <v>65</v>
      </c>
      <c r="AA25" s="63">
        <f>IF($B25=1,Parameters!D$13,IF(AND($K25&lt;&gt;$K24,MOD($K25-1,Parameters!D$14)=0),ROUND(AA24*(1+Parameters!D$15),2),AA24))</f>
        <v>30</v>
      </c>
      <c r="AB25" s="63">
        <f>IF($B25=1,Parameters!E$13,IF(AND($K25&lt;&gt;$K24,MOD($K25-1,Parameters!E$14)=0),ROUND(AB24*(1+Parameters!E$15),2),AB24))</f>
        <v>40</v>
      </c>
      <c r="AC25" s="63">
        <f>IF($B25=1,Parameters!F$13,IF(AND($K25&lt;&gt;$K24,MOD($K25-1,Parameters!F$14)=0),ROUND(AC24*(1+Parameters!F$15),2),AC24))</f>
        <v>50</v>
      </c>
      <c r="AD25" s="63">
        <f t="shared" si="4"/>
        <v>747500</v>
      </c>
      <c r="AE25" s="63">
        <f t="shared" si="5"/>
        <v>525000</v>
      </c>
      <c r="AF25" s="63">
        <f t="shared" si="6"/>
        <v>672000</v>
      </c>
      <c r="AG25" s="66">
        <f t="shared" si="7"/>
        <v>700000</v>
      </c>
      <c r="AH25" s="83"/>
      <c r="AI25" s="72">
        <f>IF(B25=1,0,IF(I24&lt;Parameters!$C$18,Parameters!$D$18,IF(I24=Parameters!$C$19,Parameters!$D$19,Parameters!$D$20)))</f>
        <v>0</v>
      </c>
      <c r="AJ25" s="63">
        <f>IF(B25=1,Parameters!$C$36,ROUND(AJ24*(1+AI25),2))</f>
        <v>25.5</v>
      </c>
      <c r="AK25" s="63">
        <f>H25/Parameters!$C$38*(Parameters!$C$38-I25)*AJ25</f>
        <v>318240</v>
      </c>
      <c r="AL25" s="63">
        <f>I25*Parameters!$C$37</f>
        <v>120000</v>
      </c>
      <c r="AM25" s="66">
        <f t="shared" si="15"/>
        <v>198240</v>
      </c>
      <c r="AN25" s="8"/>
      <c r="AO25" s="69">
        <f t="shared" si="16"/>
        <v>2530488.5</v>
      </c>
      <c r="AP25" s="63">
        <f t="shared" si="8"/>
        <v>2828668.6</v>
      </c>
      <c r="AQ25" s="76">
        <f t="shared" si="17"/>
        <v>-418180.10000000009</v>
      </c>
      <c r="AR25" s="66">
        <f>IF(B25=1,Parameters!$C$40+AQ25,AR24+AQ25)</f>
        <v>16915640.25</v>
      </c>
      <c r="AT25" s="69">
        <f>IF(AND(B25=1,M25=Parameters!$C$27),0,IF(AND(K25&lt;=Parameters!$C$3,M25&gt;M24),0,IF(M25&lt;M24,0,1)))</f>
        <v>0</v>
      </c>
      <c r="AU25" s="63">
        <f>IF(AND(B25=1,N25=Parameters!$C$28),0,IF(AND(K25&lt;&gt;K24,N25&gt;N24),0,IF(N25=N24,0,1)))</f>
        <v>0</v>
      </c>
      <c r="AV25" s="76">
        <f>IF(AND(B25=1,P25=Parameters!$C$31),0,IF(AND(K25&lt;&gt;K24,N25&lt;=Parameters!$C$7,P25&gt;P24),0,IF(AND(K25&lt;&gt;K24,N25&gt;Parameters!$C$8,P25=P24),0,IF(AND(K25=K24,P25=P24),0,1))))</f>
        <v>0</v>
      </c>
      <c r="AW25" s="76">
        <f t="shared" si="18"/>
        <v>0</v>
      </c>
      <c r="AX25" s="76">
        <f>IF(AND($B25=1,Z25=Parameters!C$13),0,IF(AND($K25&lt;&gt;$K24,MOD($K25-1,Parameters!C$14)=0,Z25&gt;Z24),0,IF(Z25=Z24,0,1)))</f>
        <v>0</v>
      </c>
      <c r="AY25" s="76">
        <f>IF(AND($B25=1,AA25=Parameters!D$13),0,IF(AND($K25&lt;&gt;$K24,MOD($K25-1,Parameters!D$14)=0,AA25&gt;AA24),0,IF(AA25=AA24,0,1)))</f>
        <v>0</v>
      </c>
      <c r="AZ25" s="76">
        <f>IF(AND($B25=1,AB25=Parameters!E$13),0,IF(AND($K25&lt;&gt;$K24,MOD($K25-1,Parameters!E$14)=0,AB25&gt;AB24),0,IF(AB25=AB24,0,1)))</f>
        <v>0</v>
      </c>
      <c r="BA25" s="76">
        <f>IF(AND($B25=1,AC25=Parameters!F$13),0,IF(AND($K25&lt;&gt;$K24,MOD($K25-1,Parameters!F$14)=0,AC25&gt;AC24),0,IF(AC25=AC24,0,1)))</f>
        <v>0</v>
      </c>
      <c r="BB25" s="76">
        <f>IF(AND(B25=1,AJ25=Parameters!$C$36),0,IF(AND(I24&lt;Parameters!$C$18,AJ25&gt;AJ24),0,IF(AND(I24=Parameters!$C$19,AJ25=AJ24),0,IF(AND(I24&gt;Parameters!$C$20,AJ25&lt;AJ24),0,1))))</f>
        <v>0</v>
      </c>
      <c r="BC25" s="66">
        <f>IF(B25&lt;&gt;1,IF(AND(AQ25&gt;0,AR25&gt;AR24),0,IF(AND(AQ25&lt;0,AR25&lt;AR24),0,1)),IF(AND(AQ25&gt;0,AR25&gt;Parameters!$C$40),0,IF(AND(AQ25&lt;0,AR25&lt;Parameters!$C$40),0,1)))</f>
        <v>0</v>
      </c>
    </row>
    <row r="26" spans="2:55" x14ac:dyDescent="0.3">
      <c r="B26" s="101">
        <f>Data_Revised!B26</f>
        <v>23</v>
      </c>
      <c r="C26" s="7">
        <f>Data_Revised!C26</f>
        <v>13000</v>
      </c>
      <c r="D26" s="7">
        <f>Data_Revised!D26</f>
        <v>11500</v>
      </c>
      <c r="E26" s="7">
        <f>Data_Revised!E26</f>
        <v>20500</v>
      </c>
      <c r="F26" s="7">
        <f>Data_Revised!F26</f>
        <v>23100</v>
      </c>
      <c r="G26" s="7">
        <f>Data_Revised!G26</f>
        <v>18200</v>
      </c>
      <c r="H26" s="7">
        <f>Data_Revised!H26</f>
        <v>12300</v>
      </c>
      <c r="I26" s="12">
        <f>Data_Revised!I26</f>
        <v>0</v>
      </c>
      <c r="J26" s="8"/>
      <c r="K26" s="56">
        <f t="shared" si="9"/>
        <v>2</v>
      </c>
      <c r="L26" s="60">
        <f>IF(B26=1,0,IF(K26&lt;=Parameters!$C$3,Parameters!$D$3,Parameters!$D$4))</f>
        <v>5.0000000000000001E-3</v>
      </c>
      <c r="M26" s="7">
        <f>IF(B26=1,Parameters!$C$27,ROUNDDOWN(M25*(1+L26),0))</f>
        <v>13380</v>
      </c>
      <c r="N26" s="63">
        <f>IF(B26=1,Parameters!$C$28,IF(K26&lt;&gt;K25,ROUND(N25*(1+Parameters!$C$29),2),N25))</f>
        <v>62.4</v>
      </c>
      <c r="O26" s="63">
        <f t="shared" si="10"/>
        <v>834912</v>
      </c>
      <c r="P26" s="60">
        <f>IF(K26=1,Parameters!$C$31,IF(K26&lt;&gt;K25,IF(N26&lt;=Parameters!$C$7,P25+Parameters!$D$7,P25+Parameters!$D$8),P25))</f>
        <v>6.9999999999999993E-2</v>
      </c>
      <c r="Q26" s="63">
        <f t="shared" si="11"/>
        <v>58.03</v>
      </c>
      <c r="R26" s="63">
        <f t="shared" si="2"/>
        <v>754390</v>
      </c>
      <c r="S26" s="7">
        <f t="shared" si="3"/>
        <v>26380</v>
      </c>
      <c r="T26" s="63">
        <f t="shared" si="12"/>
        <v>1589302</v>
      </c>
      <c r="U26" s="63">
        <f t="shared" si="13"/>
        <v>60.246474601971187</v>
      </c>
      <c r="V26" s="63">
        <f>ROUND(U26*(1+Parameters!$C$34),2)</f>
        <v>81.33</v>
      </c>
      <c r="W26" s="63">
        <f>ROUNDDOWN(S26*Parameters!$C$33,0)</f>
        <v>10552</v>
      </c>
      <c r="X26" s="66">
        <f t="shared" si="14"/>
        <v>858194.16</v>
      </c>
      <c r="Y26" s="8"/>
      <c r="Z26" s="69">
        <f>IF($B26=1,Parameters!C$13,IF(AND($K26&lt;&gt;$K25,MOD($K26-1,Parameters!C$14)=0),ROUND(Z25*(1+Parameters!C$15),2),Z25))</f>
        <v>65</v>
      </c>
      <c r="AA26" s="63">
        <f>IF($B26=1,Parameters!D$13,IF(AND($K26&lt;&gt;$K25,MOD($K26-1,Parameters!D$14)=0),ROUND(AA25*(1+Parameters!D$15),2),AA25))</f>
        <v>30</v>
      </c>
      <c r="AB26" s="63">
        <f>IF($B26=1,Parameters!E$13,IF(AND($K26&lt;&gt;$K25,MOD($K26-1,Parameters!E$14)=0),ROUND(AB25*(1+Parameters!E$15),2),AB25))</f>
        <v>40</v>
      </c>
      <c r="AC26" s="63">
        <f>IF($B26=1,Parameters!F$13,IF(AND($K26&lt;&gt;$K25,MOD($K26-1,Parameters!F$14)=0),ROUND(AC25*(1+Parameters!F$15),2),AC25))</f>
        <v>50</v>
      </c>
      <c r="AD26" s="63">
        <f t="shared" si="4"/>
        <v>747500</v>
      </c>
      <c r="AE26" s="63">
        <f t="shared" si="5"/>
        <v>615000</v>
      </c>
      <c r="AF26" s="63">
        <f t="shared" si="6"/>
        <v>924000</v>
      </c>
      <c r="AG26" s="66">
        <f t="shared" si="7"/>
        <v>910000</v>
      </c>
      <c r="AH26" s="83"/>
      <c r="AI26" s="72">
        <f>IF(B26=1,0,IF(I25&lt;Parameters!$C$18,Parameters!$D$18,IF(I25=Parameters!$C$19,Parameters!$D$19,Parameters!$D$20)))</f>
        <v>-0.01</v>
      </c>
      <c r="AJ26" s="63">
        <f>IF(B26=1,Parameters!$C$36,ROUND(AJ25*(1+AI26),2))</f>
        <v>25.25</v>
      </c>
      <c r="AK26" s="63">
        <f>H26/Parameters!$C$38*(Parameters!$C$38-I26)*AJ26</f>
        <v>310575</v>
      </c>
      <c r="AL26" s="63">
        <f>I26*Parameters!$C$37</f>
        <v>0</v>
      </c>
      <c r="AM26" s="66">
        <f t="shared" si="15"/>
        <v>310575</v>
      </c>
      <c r="AN26" s="8"/>
      <c r="AO26" s="69">
        <f t="shared" si="16"/>
        <v>3002769.16</v>
      </c>
      <c r="AP26" s="63">
        <f t="shared" si="8"/>
        <v>2951802</v>
      </c>
      <c r="AQ26" s="76">
        <f t="shared" si="17"/>
        <v>50967.160000000149</v>
      </c>
      <c r="AR26" s="66">
        <f>IF(B26=1,Parameters!$C$40+AQ26,AR25+AQ26)</f>
        <v>16966607.41</v>
      </c>
      <c r="AT26" s="69">
        <f>IF(AND(B26=1,M26=Parameters!$C$27),0,IF(AND(K26&lt;=Parameters!$C$3,M26&gt;M25),0,IF(M26&lt;M25,0,1)))</f>
        <v>0</v>
      </c>
      <c r="AU26" s="63">
        <f>IF(AND(B26=1,N26=Parameters!$C$28),0,IF(AND(K26&lt;&gt;K25,N26&gt;N25),0,IF(N26=N25,0,1)))</f>
        <v>0</v>
      </c>
      <c r="AV26" s="76">
        <f>IF(AND(B26=1,P26=Parameters!$C$31),0,IF(AND(K26&lt;&gt;K25,N26&lt;=Parameters!$C$7,P26&gt;P25),0,IF(AND(K26&lt;&gt;K25,N26&gt;Parameters!$C$8,P26=P25),0,IF(AND(K26=K25,P26=P25),0,1))))</f>
        <v>0</v>
      </c>
      <c r="AW26" s="76">
        <f t="shared" si="18"/>
        <v>0</v>
      </c>
      <c r="AX26" s="76">
        <f>IF(AND($B26=1,Z26=Parameters!C$13),0,IF(AND($K26&lt;&gt;$K25,MOD($K26-1,Parameters!C$14)=0,Z26&gt;Z25),0,IF(Z26=Z25,0,1)))</f>
        <v>0</v>
      </c>
      <c r="AY26" s="76">
        <f>IF(AND($B26=1,AA26=Parameters!D$13),0,IF(AND($K26&lt;&gt;$K25,MOD($K26-1,Parameters!D$14)=0,AA26&gt;AA25),0,IF(AA26=AA25,0,1)))</f>
        <v>0</v>
      </c>
      <c r="AZ26" s="76">
        <f>IF(AND($B26=1,AB26=Parameters!E$13),0,IF(AND($K26&lt;&gt;$K25,MOD($K26-1,Parameters!E$14)=0,AB26&gt;AB25),0,IF(AB26=AB25,0,1)))</f>
        <v>0</v>
      </c>
      <c r="BA26" s="76">
        <f>IF(AND($B26=1,AC26=Parameters!F$13),0,IF(AND($K26&lt;&gt;$K25,MOD($K26-1,Parameters!F$14)=0,AC26&gt;AC25),0,IF(AC26=AC25,0,1)))</f>
        <v>0</v>
      </c>
      <c r="BB26" s="76">
        <f>IF(AND(B26=1,AJ26=Parameters!$C$36),0,IF(AND(I25&lt;Parameters!$C$18,AJ26&gt;AJ25),0,IF(AND(I25=Parameters!$C$19,AJ26=AJ25),0,IF(AND(I25&gt;Parameters!$C$20,AJ26&lt;AJ25),0,1))))</f>
        <v>0</v>
      </c>
      <c r="BC26" s="66">
        <f>IF(B26&lt;&gt;1,IF(AND(AQ26&gt;0,AR26&gt;AR25),0,IF(AND(AQ26&lt;0,AR26&lt;AR25),0,1)),IF(AND(AQ26&gt;0,AR26&gt;Parameters!$C$40),0,IF(AND(AQ26&lt;0,AR26&lt;Parameters!$C$40),0,1)))</f>
        <v>0</v>
      </c>
    </row>
    <row r="27" spans="2:55" x14ac:dyDescent="0.3">
      <c r="B27" s="101">
        <f>Data_Revised!B27</f>
        <v>24</v>
      </c>
      <c r="C27" s="7">
        <f>Data_Revised!C27</f>
        <v>12000</v>
      </c>
      <c r="D27" s="7">
        <f>Data_Revised!D27</f>
        <v>9000</v>
      </c>
      <c r="E27" s="7">
        <f>Data_Revised!E27</f>
        <v>17500</v>
      </c>
      <c r="F27" s="7">
        <f>Data_Revised!F27</f>
        <v>23800</v>
      </c>
      <c r="G27" s="7">
        <f>Data_Revised!G27</f>
        <v>12600</v>
      </c>
      <c r="H27" s="7">
        <f>Data_Revised!H27</f>
        <v>12000</v>
      </c>
      <c r="I27" s="12">
        <f>Data_Revised!I27</f>
        <v>2</v>
      </c>
      <c r="J27" s="8"/>
      <c r="K27" s="56">
        <f t="shared" si="9"/>
        <v>2</v>
      </c>
      <c r="L27" s="60">
        <f>IF(B27=1,0,IF(K27&lt;=Parameters!$C$3,Parameters!$D$3,Parameters!$D$4))</f>
        <v>5.0000000000000001E-3</v>
      </c>
      <c r="M27" s="7">
        <f>IF(B27=1,Parameters!$C$27,ROUNDDOWN(M26*(1+L27),0))</f>
        <v>13446</v>
      </c>
      <c r="N27" s="63">
        <f>IF(B27=1,Parameters!$C$28,IF(K27&lt;&gt;K26,ROUND(N26*(1+Parameters!$C$29),2),N26))</f>
        <v>62.4</v>
      </c>
      <c r="O27" s="63">
        <f t="shared" si="10"/>
        <v>839030.4</v>
      </c>
      <c r="P27" s="60">
        <f>IF(K27=1,Parameters!$C$31,IF(K27&lt;&gt;K26,IF(N27&lt;=Parameters!$C$7,P26+Parameters!$D$7,P26+Parameters!$D$8),P26))</f>
        <v>6.9999999999999993E-2</v>
      </c>
      <c r="Q27" s="63">
        <f t="shared" si="11"/>
        <v>58.03</v>
      </c>
      <c r="R27" s="63">
        <f t="shared" si="2"/>
        <v>696360</v>
      </c>
      <c r="S27" s="7">
        <f t="shared" si="3"/>
        <v>25446</v>
      </c>
      <c r="T27" s="63">
        <f t="shared" si="12"/>
        <v>1535390.4</v>
      </c>
      <c r="U27" s="63">
        <f t="shared" si="13"/>
        <v>60.3391652912049</v>
      </c>
      <c r="V27" s="63">
        <f>ROUND(U27*(1+Parameters!$C$34),2)</f>
        <v>81.459999999999994</v>
      </c>
      <c r="W27" s="63">
        <f>ROUNDDOWN(S27*Parameters!$C$33,0)</f>
        <v>10178</v>
      </c>
      <c r="X27" s="66">
        <f t="shared" si="14"/>
        <v>829099.87999999989</v>
      </c>
      <c r="Y27" s="8"/>
      <c r="Z27" s="69">
        <f>IF($B27=1,Parameters!C$13,IF(AND($K27&lt;&gt;$K26,MOD($K27-1,Parameters!C$14)=0),ROUND(Z26*(1+Parameters!C$15),2),Z26))</f>
        <v>65</v>
      </c>
      <c r="AA27" s="63">
        <f>IF($B27=1,Parameters!D$13,IF(AND($K27&lt;&gt;$K26,MOD($K27-1,Parameters!D$14)=0),ROUND(AA26*(1+Parameters!D$15),2),AA26))</f>
        <v>30</v>
      </c>
      <c r="AB27" s="63">
        <f>IF($B27=1,Parameters!E$13,IF(AND($K27&lt;&gt;$K26,MOD($K27-1,Parameters!E$14)=0),ROUND(AB26*(1+Parameters!E$15),2),AB26))</f>
        <v>40</v>
      </c>
      <c r="AC27" s="63">
        <f>IF($B27=1,Parameters!F$13,IF(AND($K27&lt;&gt;$K26,MOD($K27-1,Parameters!F$14)=0),ROUND(AC26*(1+Parameters!F$15),2),AC26))</f>
        <v>50</v>
      </c>
      <c r="AD27" s="63">
        <f t="shared" si="4"/>
        <v>585000</v>
      </c>
      <c r="AE27" s="63">
        <f t="shared" si="5"/>
        <v>525000</v>
      </c>
      <c r="AF27" s="63">
        <f t="shared" si="6"/>
        <v>952000</v>
      </c>
      <c r="AG27" s="66">
        <f t="shared" si="7"/>
        <v>630000</v>
      </c>
      <c r="AH27" s="83"/>
      <c r="AI27" s="72">
        <f>IF(B27=1,0,IF(I26&lt;Parameters!$C$18,Parameters!$D$18,IF(I26=Parameters!$C$19,Parameters!$D$19,Parameters!$D$20)))</f>
        <v>0.02</v>
      </c>
      <c r="AJ27" s="63">
        <f>IF(B27=1,Parameters!$C$36,ROUND(AJ26*(1+AI27),2))</f>
        <v>25.76</v>
      </c>
      <c r="AK27" s="63">
        <f>H27/Parameters!$C$38*(Parameters!$C$38-I27)*AJ27</f>
        <v>288512</v>
      </c>
      <c r="AL27" s="63">
        <f>I27*Parameters!$C$37</f>
        <v>40000</v>
      </c>
      <c r="AM27" s="66">
        <f t="shared" si="15"/>
        <v>248512</v>
      </c>
      <c r="AN27" s="8"/>
      <c r="AO27" s="69">
        <f t="shared" si="16"/>
        <v>2699611.88</v>
      </c>
      <c r="AP27" s="63">
        <f t="shared" si="8"/>
        <v>2645390.4</v>
      </c>
      <c r="AQ27" s="76">
        <f t="shared" si="17"/>
        <v>14221.479999999981</v>
      </c>
      <c r="AR27" s="66">
        <f>IF(B27=1,Parameters!$C$40+AQ27,AR26+AQ27)</f>
        <v>16980828.890000001</v>
      </c>
      <c r="AT27" s="69">
        <f>IF(AND(B27=1,M27=Parameters!$C$27),0,IF(AND(K27&lt;=Parameters!$C$3,M27&gt;M26),0,IF(M27&lt;M26,0,1)))</f>
        <v>0</v>
      </c>
      <c r="AU27" s="63">
        <f>IF(AND(B27=1,N27=Parameters!$C$28),0,IF(AND(K27&lt;&gt;K26,N27&gt;N26),0,IF(N27=N26,0,1)))</f>
        <v>0</v>
      </c>
      <c r="AV27" s="76">
        <f>IF(AND(B27=1,P27=Parameters!$C$31),0,IF(AND(K27&lt;&gt;K26,N27&lt;=Parameters!$C$7,P27&gt;P26),0,IF(AND(K27&lt;&gt;K26,N27&gt;Parameters!$C$8,P27=P26),0,IF(AND(K27=K26,P27=P26),0,1))))</f>
        <v>0</v>
      </c>
      <c r="AW27" s="76">
        <f t="shared" si="18"/>
        <v>0</v>
      </c>
      <c r="AX27" s="76">
        <f>IF(AND($B27=1,Z27=Parameters!C$13),0,IF(AND($K27&lt;&gt;$K26,MOD($K27-1,Parameters!C$14)=0,Z27&gt;Z26),0,IF(Z27=Z26,0,1)))</f>
        <v>0</v>
      </c>
      <c r="AY27" s="76">
        <f>IF(AND($B27=1,AA27=Parameters!D$13),0,IF(AND($K27&lt;&gt;$K26,MOD($K27-1,Parameters!D$14)=0,AA27&gt;AA26),0,IF(AA27=AA26,0,1)))</f>
        <v>0</v>
      </c>
      <c r="AZ27" s="76">
        <f>IF(AND($B27=1,AB27=Parameters!E$13),0,IF(AND($K27&lt;&gt;$K26,MOD($K27-1,Parameters!E$14)=0,AB27&gt;AB26),0,IF(AB27=AB26,0,1)))</f>
        <v>0</v>
      </c>
      <c r="BA27" s="76">
        <f>IF(AND($B27=1,AC27=Parameters!F$13),0,IF(AND($K27&lt;&gt;$K26,MOD($K27-1,Parameters!F$14)=0,AC27&gt;AC26),0,IF(AC27=AC26,0,1)))</f>
        <v>0</v>
      </c>
      <c r="BB27" s="76">
        <f>IF(AND(B27=1,AJ27=Parameters!$C$36),0,IF(AND(I26&lt;Parameters!$C$18,AJ27&gt;AJ26),0,IF(AND(I26=Parameters!$C$19,AJ27=AJ26),0,IF(AND(I26&gt;Parameters!$C$20,AJ27&lt;AJ26),0,1))))</f>
        <v>0</v>
      </c>
      <c r="BC27" s="66">
        <f>IF(B27&lt;&gt;1,IF(AND(AQ27&gt;0,AR27&gt;AR26),0,IF(AND(AQ27&lt;0,AR27&lt;AR26),0,1)),IF(AND(AQ27&gt;0,AR27&gt;Parameters!$C$40),0,IF(AND(AQ27&lt;0,AR27&lt;Parameters!$C$40),0,1)))</f>
        <v>0</v>
      </c>
    </row>
    <row r="28" spans="2:55" x14ac:dyDescent="0.3">
      <c r="B28" s="101">
        <f>Data_Revised!B28</f>
        <v>25</v>
      </c>
      <c r="C28" s="7">
        <f>Data_Revised!C28</f>
        <v>16000</v>
      </c>
      <c r="D28" s="7">
        <f>Data_Revised!D28</f>
        <v>11000</v>
      </c>
      <c r="E28" s="7">
        <f>Data_Revised!E28</f>
        <v>23500</v>
      </c>
      <c r="F28" s="7">
        <f>Data_Revised!F28</f>
        <v>22400</v>
      </c>
      <c r="G28" s="7">
        <f>Data_Revised!G28</f>
        <v>16800</v>
      </c>
      <c r="H28" s="7">
        <f>Data_Revised!H28</f>
        <v>23400</v>
      </c>
      <c r="I28" s="12">
        <f>Data_Revised!I28</f>
        <v>4</v>
      </c>
      <c r="J28" s="8"/>
      <c r="K28" s="56">
        <f t="shared" si="9"/>
        <v>3</v>
      </c>
      <c r="L28" s="60">
        <f>IF(B28=1,0,IF(K28&lt;=Parameters!$C$3,Parameters!$D$3,Parameters!$D$4))</f>
        <v>5.0000000000000001E-3</v>
      </c>
      <c r="M28" s="7">
        <f>IF(B28=1,Parameters!$C$27,ROUNDDOWN(M27*(1+L28),0))</f>
        <v>13513</v>
      </c>
      <c r="N28" s="63">
        <f>IF(B28=1,Parameters!$C$28,IF(K28&lt;&gt;K27,ROUND(N27*(1+Parameters!$C$29),2),N27))</f>
        <v>64.900000000000006</v>
      </c>
      <c r="O28" s="63">
        <f t="shared" si="10"/>
        <v>876993.70000000007</v>
      </c>
      <c r="P28" s="60">
        <f>IF(K28=1,Parameters!$C$31,IF(K28&lt;&gt;K27,IF(N28&lt;=Parameters!$C$7,P27+Parameters!$D$7,P27+Parameters!$D$8),P27))</f>
        <v>7.9999999999999988E-2</v>
      </c>
      <c r="Q28" s="63">
        <f t="shared" si="11"/>
        <v>59.71</v>
      </c>
      <c r="R28" s="63">
        <f t="shared" si="2"/>
        <v>955360</v>
      </c>
      <c r="S28" s="7">
        <f t="shared" si="3"/>
        <v>29513</v>
      </c>
      <c r="T28" s="63">
        <f t="shared" si="12"/>
        <v>1832353.7000000002</v>
      </c>
      <c r="U28" s="63">
        <f t="shared" si="13"/>
        <v>62.086324670484203</v>
      </c>
      <c r="V28" s="63">
        <f>ROUND(U28*(1+Parameters!$C$34),2)</f>
        <v>83.82</v>
      </c>
      <c r="W28" s="63">
        <f>ROUNDDOWN(S28*Parameters!$C$33,0)</f>
        <v>11805</v>
      </c>
      <c r="X28" s="66">
        <f t="shared" si="14"/>
        <v>989495.1</v>
      </c>
      <c r="Y28" s="8"/>
      <c r="Z28" s="69">
        <f>IF($B28=1,Parameters!C$13,IF(AND($K28&lt;&gt;$K27,MOD($K28-1,Parameters!C$14)=0),ROUND(Z27*(1+Parameters!C$15),2),Z27))</f>
        <v>65</v>
      </c>
      <c r="AA28" s="63">
        <f>IF($B28=1,Parameters!D$13,IF(AND($K28&lt;&gt;$K27,MOD($K28-1,Parameters!D$14)=0),ROUND(AA27*(1+Parameters!D$15),2),AA27))</f>
        <v>31.5</v>
      </c>
      <c r="AB28" s="63">
        <f>IF($B28=1,Parameters!E$13,IF(AND($K28&lt;&gt;$K27,MOD($K28-1,Parameters!E$14)=0),ROUND(AB27*(1+Parameters!E$15),2),AB27))</f>
        <v>40</v>
      </c>
      <c r="AC28" s="63">
        <f>IF($B28=1,Parameters!F$13,IF(AND($K28&lt;&gt;$K27,MOD($K28-1,Parameters!F$14)=0),ROUND(AC27*(1+Parameters!F$15),2),AC27))</f>
        <v>50</v>
      </c>
      <c r="AD28" s="63">
        <f t="shared" si="4"/>
        <v>715000</v>
      </c>
      <c r="AE28" s="63">
        <f t="shared" si="5"/>
        <v>740250</v>
      </c>
      <c r="AF28" s="63">
        <f t="shared" si="6"/>
        <v>896000</v>
      </c>
      <c r="AG28" s="66">
        <f t="shared" si="7"/>
        <v>840000</v>
      </c>
      <c r="AH28" s="83"/>
      <c r="AI28" s="72">
        <f>IF(B28=1,0,IF(I27&lt;Parameters!$C$18,Parameters!$D$18,IF(I27=Parameters!$C$19,Parameters!$D$19,Parameters!$D$20)))</f>
        <v>0.02</v>
      </c>
      <c r="AJ28" s="63">
        <f>IF(B28=1,Parameters!$C$36,ROUND(AJ27*(1+AI28),2))</f>
        <v>26.28</v>
      </c>
      <c r="AK28" s="63">
        <f>H28/Parameters!$C$38*(Parameters!$C$38-I28)*AJ28</f>
        <v>532958.4</v>
      </c>
      <c r="AL28" s="63">
        <f>I28*Parameters!$C$37</f>
        <v>80000</v>
      </c>
      <c r="AM28" s="66">
        <f t="shared" si="15"/>
        <v>452958.4</v>
      </c>
      <c r="AN28" s="8"/>
      <c r="AO28" s="69">
        <f t="shared" si="16"/>
        <v>3258453.5</v>
      </c>
      <c r="AP28" s="63">
        <f t="shared" si="8"/>
        <v>3287603.7</v>
      </c>
      <c r="AQ28" s="76">
        <f t="shared" si="17"/>
        <v>-109150.20000000007</v>
      </c>
      <c r="AR28" s="66">
        <f>IF(B28=1,Parameters!$C$40+AQ28,AR27+AQ28)</f>
        <v>16871678.690000001</v>
      </c>
      <c r="AT28" s="69">
        <f>IF(AND(B28=1,M28=Parameters!$C$27),0,IF(AND(K28&lt;=Parameters!$C$3,M28&gt;M27),0,IF(M28&lt;M27,0,1)))</f>
        <v>0</v>
      </c>
      <c r="AU28" s="63">
        <f>IF(AND(B28=1,N28=Parameters!$C$28),0,IF(AND(K28&lt;&gt;K27,N28&gt;N27),0,IF(N28=N27,0,1)))</f>
        <v>0</v>
      </c>
      <c r="AV28" s="76">
        <f>IF(AND(B28=1,P28=Parameters!$C$31),0,IF(AND(K28&lt;&gt;K27,N28&lt;=Parameters!$C$7,P28&gt;P27),0,IF(AND(K28&lt;&gt;K27,N28&gt;Parameters!$C$8,P28=P27),0,IF(AND(K28=K27,P28=P27),0,1))))</f>
        <v>0</v>
      </c>
      <c r="AW28" s="76">
        <f t="shared" si="18"/>
        <v>0</v>
      </c>
      <c r="AX28" s="76">
        <f>IF(AND($B28=1,Z28=Parameters!C$13),0,IF(AND($K28&lt;&gt;$K27,MOD($K28-1,Parameters!C$14)=0,Z28&gt;Z27),0,IF(Z28=Z27,0,1)))</f>
        <v>0</v>
      </c>
      <c r="AY28" s="76">
        <f>IF(AND($B28=1,AA28=Parameters!D$13),0,IF(AND($K28&lt;&gt;$K27,MOD($K28-1,Parameters!D$14)=0,AA28&gt;AA27),0,IF(AA28=AA27,0,1)))</f>
        <v>0</v>
      </c>
      <c r="AZ28" s="76">
        <f>IF(AND($B28=1,AB28=Parameters!E$13),0,IF(AND($K28&lt;&gt;$K27,MOD($K28-1,Parameters!E$14)=0,AB28&gt;AB27),0,IF(AB28=AB27,0,1)))</f>
        <v>0</v>
      </c>
      <c r="BA28" s="76">
        <f>IF(AND($B28=1,AC28=Parameters!F$13),0,IF(AND($K28&lt;&gt;$K27,MOD($K28-1,Parameters!F$14)=0,AC28&gt;AC27),0,IF(AC28=AC27,0,1)))</f>
        <v>0</v>
      </c>
      <c r="BB28" s="76">
        <f>IF(AND(B28=1,AJ28=Parameters!$C$36),0,IF(AND(I27&lt;Parameters!$C$18,AJ28&gt;AJ27),0,IF(AND(I27=Parameters!$C$19,AJ28=AJ27),0,IF(AND(I27&gt;Parameters!$C$20,AJ28&lt;AJ27),0,1))))</f>
        <v>0</v>
      </c>
      <c r="BC28" s="66">
        <f>IF(B28&lt;&gt;1,IF(AND(AQ28&gt;0,AR28&gt;AR27),0,IF(AND(AQ28&lt;0,AR28&lt;AR27),0,1)),IF(AND(AQ28&gt;0,AR28&gt;Parameters!$C$40),0,IF(AND(AQ28&lt;0,AR28&lt;Parameters!$C$40),0,1)))</f>
        <v>0</v>
      </c>
    </row>
    <row r="29" spans="2:55" x14ac:dyDescent="0.3">
      <c r="B29" s="101">
        <f>Data_Revised!B29</f>
        <v>26</v>
      </c>
      <c r="C29" s="7">
        <f>Data_Revised!C29</f>
        <v>10500</v>
      </c>
      <c r="D29" s="7">
        <f>Data_Revised!D29</f>
        <v>13000</v>
      </c>
      <c r="E29" s="7">
        <f>Data_Revised!E29</f>
        <v>23500</v>
      </c>
      <c r="F29" s="7">
        <f>Data_Revised!F29</f>
        <v>17500</v>
      </c>
      <c r="G29" s="7">
        <f>Data_Revised!G29</f>
        <v>18200</v>
      </c>
      <c r="H29" s="7">
        <f>Data_Revised!H29</f>
        <v>13500</v>
      </c>
      <c r="I29" s="12">
        <f>Data_Revised!I29</f>
        <v>5</v>
      </c>
      <c r="J29" s="8"/>
      <c r="K29" s="56">
        <f t="shared" si="9"/>
        <v>3</v>
      </c>
      <c r="L29" s="60">
        <f>IF(B29=1,0,IF(K29&lt;=Parameters!$C$3,Parameters!$D$3,Parameters!$D$4))</f>
        <v>5.0000000000000001E-3</v>
      </c>
      <c r="M29" s="7">
        <f>IF(B29=1,Parameters!$C$27,ROUNDDOWN(M28*(1+L29),0))</f>
        <v>13580</v>
      </c>
      <c r="N29" s="63">
        <f>IF(B29=1,Parameters!$C$28,IF(K29&lt;&gt;K28,ROUND(N28*(1+Parameters!$C$29),2),N28))</f>
        <v>64.900000000000006</v>
      </c>
      <c r="O29" s="63">
        <f t="shared" si="10"/>
        <v>881342.00000000012</v>
      </c>
      <c r="P29" s="60">
        <f>IF(K29=1,Parameters!$C$31,IF(K29&lt;&gt;K28,IF(N29&lt;=Parameters!$C$7,P28+Parameters!$D$7,P28+Parameters!$D$8),P28))</f>
        <v>7.9999999999999988E-2</v>
      </c>
      <c r="Q29" s="63">
        <f t="shared" si="11"/>
        <v>59.71</v>
      </c>
      <c r="R29" s="63">
        <f t="shared" si="2"/>
        <v>626955</v>
      </c>
      <c r="S29" s="7">
        <f t="shared" si="3"/>
        <v>24080</v>
      </c>
      <c r="T29" s="63">
        <f t="shared" si="12"/>
        <v>1508297</v>
      </c>
      <c r="U29" s="63">
        <f t="shared" si="13"/>
        <v>62.636918604651164</v>
      </c>
      <c r="V29" s="63">
        <f>ROUND(U29*(1+Parameters!$C$34),2)</f>
        <v>84.56</v>
      </c>
      <c r="W29" s="63">
        <f>ROUNDDOWN(S29*Parameters!$C$33,0)</f>
        <v>9632</v>
      </c>
      <c r="X29" s="66">
        <f t="shared" si="14"/>
        <v>814481.92000000004</v>
      </c>
      <c r="Y29" s="8"/>
      <c r="Z29" s="69">
        <f>IF($B29=1,Parameters!C$13,IF(AND($K29&lt;&gt;$K28,MOD($K29-1,Parameters!C$14)=0),ROUND(Z28*(1+Parameters!C$15),2),Z28))</f>
        <v>65</v>
      </c>
      <c r="AA29" s="63">
        <f>IF($B29=1,Parameters!D$13,IF(AND($K29&lt;&gt;$K28,MOD($K29-1,Parameters!D$14)=0),ROUND(AA28*(1+Parameters!D$15),2),AA28))</f>
        <v>31.5</v>
      </c>
      <c r="AB29" s="63">
        <f>IF($B29=1,Parameters!E$13,IF(AND($K29&lt;&gt;$K28,MOD($K29-1,Parameters!E$14)=0),ROUND(AB28*(1+Parameters!E$15),2),AB28))</f>
        <v>40</v>
      </c>
      <c r="AC29" s="63">
        <f>IF($B29=1,Parameters!F$13,IF(AND($K29&lt;&gt;$K28,MOD($K29-1,Parameters!F$14)=0),ROUND(AC28*(1+Parameters!F$15),2),AC28))</f>
        <v>50</v>
      </c>
      <c r="AD29" s="63">
        <f t="shared" si="4"/>
        <v>845000</v>
      </c>
      <c r="AE29" s="63">
        <f t="shared" si="5"/>
        <v>740250</v>
      </c>
      <c r="AF29" s="63">
        <f t="shared" si="6"/>
        <v>700000</v>
      </c>
      <c r="AG29" s="66">
        <f t="shared" si="7"/>
        <v>910000</v>
      </c>
      <c r="AH29" s="83"/>
      <c r="AI29" s="72">
        <f>IF(B29=1,0,IF(I28&lt;Parameters!$C$18,Parameters!$D$18,IF(I28=Parameters!$C$19,Parameters!$D$19,Parameters!$D$20)))</f>
        <v>0</v>
      </c>
      <c r="AJ29" s="63">
        <f>IF(B29=1,Parameters!$C$36,ROUND(AJ28*(1+AI29),2))</f>
        <v>26.28</v>
      </c>
      <c r="AK29" s="63">
        <f>H29/Parameters!$C$38*(Parameters!$C$38-I29)*AJ29</f>
        <v>295650</v>
      </c>
      <c r="AL29" s="63">
        <f>I29*Parameters!$C$37</f>
        <v>100000</v>
      </c>
      <c r="AM29" s="66">
        <f t="shared" si="15"/>
        <v>195650</v>
      </c>
      <c r="AN29" s="8"/>
      <c r="AO29" s="69">
        <f t="shared" si="16"/>
        <v>2720131.92</v>
      </c>
      <c r="AP29" s="63">
        <f t="shared" si="8"/>
        <v>3093547</v>
      </c>
      <c r="AQ29" s="76">
        <f t="shared" si="17"/>
        <v>-473415.08000000007</v>
      </c>
      <c r="AR29" s="66">
        <f>IF(B29=1,Parameters!$C$40+AQ29,AR28+AQ29)</f>
        <v>16398263.610000001</v>
      </c>
      <c r="AT29" s="69">
        <f>IF(AND(B29=1,M29=Parameters!$C$27),0,IF(AND(K29&lt;=Parameters!$C$3,M29&gt;M28),0,IF(M29&lt;M28,0,1)))</f>
        <v>0</v>
      </c>
      <c r="AU29" s="63">
        <f>IF(AND(B29=1,N29=Parameters!$C$28),0,IF(AND(K29&lt;&gt;K28,N29&gt;N28),0,IF(N29=N28,0,1)))</f>
        <v>0</v>
      </c>
      <c r="AV29" s="76">
        <f>IF(AND(B29=1,P29=Parameters!$C$31),0,IF(AND(K29&lt;&gt;K28,N29&lt;=Parameters!$C$7,P29&gt;P28),0,IF(AND(K29&lt;&gt;K28,N29&gt;Parameters!$C$8,P29=P28),0,IF(AND(K29=K28,P29=P28),0,1))))</f>
        <v>0</v>
      </c>
      <c r="AW29" s="76">
        <f t="shared" si="18"/>
        <v>0</v>
      </c>
      <c r="AX29" s="76">
        <f>IF(AND($B29=1,Z29=Parameters!C$13),0,IF(AND($K29&lt;&gt;$K28,MOD($K29-1,Parameters!C$14)=0,Z29&gt;Z28),0,IF(Z29=Z28,0,1)))</f>
        <v>0</v>
      </c>
      <c r="AY29" s="76">
        <f>IF(AND($B29=1,AA29=Parameters!D$13),0,IF(AND($K29&lt;&gt;$K28,MOD($K29-1,Parameters!D$14)=0,AA29&gt;AA28),0,IF(AA29=AA28,0,1)))</f>
        <v>0</v>
      </c>
      <c r="AZ29" s="76">
        <f>IF(AND($B29=1,AB29=Parameters!E$13),0,IF(AND($K29&lt;&gt;$K28,MOD($K29-1,Parameters!E$14)=0,AB29&gt;AB28),0,IF(AB29=AB28,0,1)))</f>
        <v>0</v>
      </c>
      <c r="BA29" s="76">
        <f>IF(AND($B29=1,AC29=Parameters!F$13),0,IF(AND($K29&lt;&gt;$K28,MOD($K29-1,Parameters!F$14)=0,AC29&gt;AC28),0,IF(AC29=AC28,0,1)))</f>
        <v>0</v>
      </c>
      <c r="BB29" s="76">
        <f>IF(AND(B29=1,AJ29=Parameters!$C$36),0,IF(AND(I28&lt;Parameters!$C$18,AJ29&gt;AJ28),0,IF(AND(I28=Parameters!$C$19,AJ29=AJ28),0,IF(AND(I28&gt;Parameters!$C$20,AJ29&lt;AJ28),0,1))))</f>
        <v>0</v>
      </c>
      <c r="BC29" s="66">
        <f>IF(B29&lt;&gt;1,IF(AND(AQ29&gt;0,AR29&gt;AR28),0,IF(AND(AQ29&lt;0,AR29&lt;AR28),0,1)),IF(AND(AQ29&gt;0,AR29&gt;Parameters!$C$40),0,IF(AND(AQ29&lt;0,AR29&lt;Parameters!$C$40),0,1)))</f>
        <v>0</v>
      </c>
    </row>
    <row r="30" spans="2:55" x14ac:dyDescent="0.3">
      <c r="B30" s="101">
        <f>Data_Revised!B30</f>
        <v>27</v>
      </c>
      <c r="C30" s="7">
        <f>Data_Revised!C30</f>
        <v>10500</v>
      </c>
      <c r="D30" s="7">
        <f>Data_Revised!D30</f>
        <v>8000</v>
      </c>
      <c r="E30" s="7">
        <f>Data_Revised!E30</f>
        <v>20000</v>
      </c>
      <c r="F30" s="7">
        <f>Data_Revised!F30</f>
        <v>23800</v>
      </c>
      <c r="G30" s="7">
        <f>Data_Revised!G30</f>
        <v>21000</v>
      </c>
      <c r="H30" s="7">
        <f>Data_Revised!H30</f>
        <v>12300</v>
      </c>
      <c r="I30" s="12">
        <f>Data_Revised!I30</f>
        <v>3</v>
      </c>
      <c r="J30" s="8"/>
      <c r="K30" s="56">
        <f t="shared" si="9"/>
        <v>3</v>
      </c>
      <c r="L30" s="60">
        <f>IF(B30=1,0,IF(K30&lt;=Parameters!$C$3,Parameters!$D$3,Parameters!$D$4))</f>
        <v>5.0000000000000001E-3</v>
      </c>
      <c r="M30" s="7">
        <f>IF(B30=1,Parameters!$C$27,ROUNDDOWN(M29*(1+L30),0))</f>
        <v>13647</v>
      </c>
      <c r="N30" s="63">
        <f>IF(B30=1,Parameters!$C$28,IF(K30&lt;&gt;K29,ROUND(N29*(1+Parameters!$C$29),2),N29))</f>
        <v>64.900000000000006</v>
      </c>
      <c r="O30" s="63">
        <f t="shared" si="10"/>
        <v>885690.3</v>
      </c>
      <c r="P30" s="60">
        <f>IF(K30=1,Parameters!$C$31,IF(K30&lt;&gt;K29,IF(N30&lt;=Parameters!$C$7,P29+Parameters!$D$7,P29+Parameters!$D$8),P29))</f>
        <v>7.9999999999999988E-2</v>
      </c>
      <c r="Q30" s="63">
        <f t="shared" si="11"/>
        <v>59.71</v>
      </c>
      <c r="R30" s="63">
        <f t="shared" si="2"/>
        <v>626955</v>
      </c>
      <c r="S30" s="7">
        <f t="shared" si="3"/>
        <v>24147</v>
      </c>
      <c r="T30" s="63">
        <f t="shared" si="12"/>
        <v>1512645.3</v>
      </c>
      <c r="U30" s="63">
        <f t="shared" si="13"/>
        <v>62.643197912784196</v>
      </c>
      <c r="V30" s="63">
        <f>ROUND(U30*(1+Parameters!$C$34),2)</f>
        <v>84.57</v>
      </c>
      <c r="W30" s="63">
        <f>ROUNDDOWN(S30*Parameters!$C$33,0)</f>
        <v>9658</v>
      </c>
      <c r="X30" s="66">
        <f t="shared" si="14"/>
        <v>816777.05999999994</v>
      </c>
      <c r="Y30" s="8"/>
      <c r="Z30" s="69">
        <f>IF($B30=1,Parameters!C$13,IF(AND($K30&lt;&gt;$K29,MOD($K30-1,Parameters!C$14)=0),ROUND(Z29*(1+Parameters!C$15),2),Z29))</f>
        <v>65</v>
      </c>
      <c r="AA30" s="63">
        <f>IF($B30=1,Parameters!D$13,IF(AND($K30&lt;&gt;$K29,MOD($K30-1,Parameters!D$14)=0),ROUND(AA29*(1+Parameters!D$15),2),AA29))</f>
        <v>31.5</v>
      </c>
      <c r="AB30" s="63">
        <f>IF($B30=1,Parameters!E$13,IF(AND($K30&lt;&gt;$K29,MOD($K30-1,Parameters!E$14)=0),ROUND(AB29*(1+Parameters!E$15),2),AB29))</f>
        <v>40</v>
      </c>
      <c r="AC30" s="63">
        <f>IF($B30=1,Parameters!F$13,IF(AND($K30&lt;&gt;$K29,MOD($K30-1,Parameters!F$14)=0),ROUND(AC29*(1+Parameters!F$15),2),AC29))</f>
        <v>50</v>
      </c>
      <c r="AD30" s="63">
        <f t="shared" si="4"/>
        <v>520000</v>
      </c>
      <c r="AE30" s="63">
        <f t="shared" si="5"/>
        <v>630000</v>
      </c>
      <c r="AF30" s="63">
        <f t="shared" si="6"/>
        <v>952000</v>
      </c>
      <c r="AG30" s="66">
        <f t="shared" si="7"/>
        <v>1050000</v>
      </c>
      <c r="AH30" s="83"/>
      <c r="AI30" s="72">
        <f>IF(B30=1,0,IF(I29&lt;Parameters!$C$18,Parameters!$D$18,IF(I29=Parameters!$C$19,Parameters!$D$19,Parameters!$D$20)))</f>
        <v>-0.01</v>
      </c>
      <c r="AJ30" s="63">
        <f>IF(B30=1,Parameters!$C$36,ROUND(AJ29*(1+AI30),2))</f>
        <v>26.02</v>
      </c>
      <c r="AK30" s="63">
        <f>H30/Parameters!$C$38*(Parameters!$C$38-I30)*AJ30</f>
        <v>288041.40000000002</v>
      </c>
      <c r="AL30" s="63">
        <f>I30*Parameters!$C$37</f>
        <v>60000</v>
      </c>
      <c r="AM30" s="66">
        <f t="shared" si="15"/>
        <v>228041.40000000002</v>
      </c>
      <c r="AN30" s="8"/>
      <c r="AO30" s="69">
        <f t="shared" si="16"/>
        <v>3106818.46</v>
      </c>
      <c r="AP30" s="63">
        <f t="shared" si="8"/>
        <v>2662645.2999999998</v>
      </c>
      <c r="AQ30" s="76">
        <f t="shared" si="17"/>
        <v>384173.1599999998</v>
      </c>
      <c r="AR30" s="66">
        <f>IF(B30=1,Parameters!$C$40+AQ30,AR29+AQ30)</f>
        <v>16782436.77</v>
      </c>
      <c r="AT30" s="69">
        <f>IF(AND(B30=1,M30=Parameters!$C$27),0,IF(AND(K30&lt;=Parameters!$C$3,M30&gt;M29),0,IF(M30&lt;M29,0,1)))</f>
        <v>0</v>
      </c>
      <c r="AU30" s="63">
        <f>IF(AND(B30=1,N30=Parameters!$C$28),0,IF(AND(K30&lt;&gt;K29,N30&gt;N29),0,IF(N30=N29,0,1)))</f>
        <v>0</v>
      </c>
      <c r="AV30" s="76">
        <f>IF(AND(B30=1,P30=Parameters!$C$31),0,IF(AND(K30&lt;&gt;K29,N30&lt;=Parameters!$C$7,P30&gt;P29),0,IF(AND(K30&lt;&gt;K29,N30&gt;Parameters!$C$8,P30=P29),0,IF(AND(K30=K29,P30=P29),0,1))))</f>
        <v>0</v>
      </c>
      <c r="AW30" s="76">
        <f t="shared" si="18"/>
        <v>0</v>
      </c>
      <c r="AX30" s="76">
        <f>IF(AND($B30=1,Z30=Parameters!C$13),0,IF(AND($K30&lt;&gt;$K29,MOD($K30-1,Parameters!C$14)=0,Z30&gt;Z29),0,IF(Z30=Z29,0,1)))</f>
        <v>0</v>
      </c>
      <c r="AY30" s="76">
        <f>IF(AND($B30=1,AA30=Parameters!D$13),0,IF(AND($K30&lt;&gt;$K29,MOD($K30-1,Parameters!D$14)=0,AA30&gt;AA29),0,IF(AA30=AA29,0,1)))</f>
        <v>0</v>
      </c>
      <c r="AZ30" s="76">
        <f>IF(AND($B30=1,AB30=Parameters!E$13),0,IF(AND($K30&lt;&gt;$K29,MOD($K30-1,Parameters!E$14)=0,AB30&gt;AB29),0,IF(AB30=AB29,0,1)))</f>
        <v>0</v>
      </c>
      <c r="BA30" s="76">
        <f>IF(AND($B30=1,AC30=Parameters!F$13),0,IF(AND($K30&lt;&gt;$K29,MOD($K30-1,Parameters!F$14)=0,AC30&gt;AC29),0,IF(AC30=AC29,0,1)))</f>
        <v>0</v>
      </c>
      <c r="BB30" s="76">
        <f>IF(AND(B30=1,AJ30=Parameters!$C$36),0,IF(AND(I29&lt;Parameters!$C$18,AJ30&gt;AJ29),0,IF(AND(I29=Parameters!$C$19,AJ30=AJ29),0,IF(AND(I29&gt;Parameters!$C$20,AJ30&lt;AJ29),0,1))))</f>
        <v>0</v>
      </c>
      <c r="BC30" s="66">
        <f>IF(B30&lt;&gt;1,IF(AND(AQ30&gt;0,AR30&gt;AR29),0,IF(AND(AQ30&lt;0,AR30&lt;AR29),0,1)),IF(AND(AQ30&gt;0,AR30&gt;Parameters!$C$40),0,IF(AND(AQ30&lt;0,AR30&lt;Parameters!$C$40),0,1)))</f>
        <v>0</v>
      </c>
    </row>
    <row r="31" spans="2:55" x14ac:dyDescent="0.3">
      <c r="B31" s="101">
        <f>Data_Revised!B31</f>
        <v>28</v>
      </c>
      <c r="C31" s="7">
        <f>Data_Revised!C31</f>
        <v>19500</v>
      </c>
      <c r="D31" s="7">
        <f>Data_Revised!D31</f>
        <v>7000</v>
      </c>
      <c r="E31" s="7">
        <f>Data_Revised!E31</f>
        <v>16000</v>
      </c>
      <c r="F31" s="7">
        <f>Data_Revised!F31</f>
        <v>21000</v>
      </c>
      <c r="G31" s="7">
        <f>Data_Revised!G31</f>
        <v>15399.999999999998</v>
      </c>
      <c r="H31" s="7">
        <f>Data_Revised!H31</f>
        <v>21300</v>
      </c>
      <c r="I31" s="12">
        <f>Data_Revised!I31</f>
        <v>4</v>
      </c>
      <c r="J31" s="8"/>
      <c r="K31" s="56">
        <f t="shared" si="9"/>
        <v>3</v>
      </c>
      <c r="L31" s="60">
        <f>IF(B31=1,0,IF(K31&lt;=Parameters!$C$3,Parameters!$D$3,Parameters!$D$4))</f>
        <v>5.0000000000000001E-3</v>
      </c>
      <c r="M31" s="7">
        <f>IF(B31=1,Parameters!$C$27,ROUNDDOWN(M30*(1+L31),0))</f>
        <v>13715</v>
      </c>
      <c r="N31" s="63">
        <f>IF(B31=1,Parameters!$C$28,IF(K31&lt;&gt;K30,ROUND(N30*(1+Parameters!$C$29),2),N30))</f>
        <v>64.900000000000006</v>
      </c>
      <c r="O31" s="63">
        <f t="shared" si="10"/>
        <v>890103.50000000012</v>
      </c>
      <c r="P31" s="60">
        <f>IF(K31=1,Parameters!$C$31,IF(K31&lt;&gt;K30,IF(N31&lt;=Parameters!$C$7,P30+Parameters!$D$7,P30+Parameters!$D$8),P30))</f>
        <v>7.9999999999999988E-2</v>
      </c>
      <c r="Q31" s="63">
        <f t="shared" si="11"/>
        <v>59.71</v>
      </c>
      <c r="R31" s="63">
        <f t="shared" si="2"/>
        <v>1164345</v>
      </c>
      <c r="S31" s="7">
        <f t="shared" si="3"/>
        <v>33215</v>
      </c>
      <c r="T31" s="63">
        <f t="shared" si="12"/>
        <v>2054448.5</v>
      </c>
      <c r="U31" s="63">
        <f t="shared" si="13"/>
        <v>61.853033268101761</v>
      </c>
      <c r="V31" s="63">
        <f>ROUND(U31*(1+Parameters!$C$34),2)</f>
        <v>83.5</v>
      </c>
      <c r="W31" s="63">
        <f>ROUNDDOWN(S31*Parameters!$C$33,0)</f>
        <v>13286</v>
      </c>
      <c r="X31" s="66">
        <f t="shared" si="14"/>
        <v>1109381</v>
      </c>
      <c r="Y31" s="8"/>
      <c r="Z31" s="69">
        <f>IF($B31=1,Parameters!C$13,IF(AND($K31&lt;&gt;$K30,MOD($K31-1,Parameters!C$14)=0),ROUND(Z30*(1+Parameters!C$15),2),Z30))</f>
        <v>65</v>
      </c>
      <c r="AA31" s="63">
        <f>IF($B31=1,Parameters!D$13,IF(AND($K31&lt;&gt;$K30,MOD($K31-1,Parameters!D$14)=0),ROUND(AA30*(1+Parameters!D$15),2),AA30))</f>
        <v>31.5</v>
      </c>
      <c r="AB31" s="63">
        <f>IF($B31=1,Parameters!E$13,IF(AND($K31&lt;&gt;$K30,MOD($K31-1,Parameters!E$14)=0),ROUND(AB30*(1+Parameters!E$15),2),AB30))</f>
        <v>40</v>
      </c>
      <c r="AC31" s="63">
        <f>IF($B31=1,Parameters!F$13,IF(AND($K31&lt;&gt;$K30,MOD($K31-1,Parameters!F$14)=0),ROUND(AC30*(1+Parameters!F$15),2),AC30))</f>
        <v>50</v>
      </c>
      <c r="AD31" s="63">
        <f t="shared" si="4"/>
        <v>455000</v>
      </c>
      <c r="AE31" s="63">
        <f t="shared" si="5"/>
        <v>504000</v>
      </c>
      <c r="AF31" s="63">
        <f t="shared" si="6"/>
        <v>840000</v>
      </c>
      <c r="AG31" s="66">
        <f t="shared" si="7"/>
        <v>769999.99999999988</v>
      </c>
      <c r="AH31" s="83"/>
      <c r="AI31" s="72">
        <f>IF(B31=1,0,IF(I30&lt;Parameters!$C$18,Parameters!$D$18,IF(I30=Parameters!$C$19,Parameters!$D$19,Parameters!$D$20)))</f>
        <v>0.02</v>
      </c>
      <c r="AJ31" s="63">
        <f>IF(B31=1,Parameters!$C$36,ROUND(AJ30*(1+AI31),2))</f>
        <v>26.54</v>
      </c>
      <c r="AK31" s="63">
        <f>H31/Parameters!$C$38*(Parameters!$C$38-I31)*AJ31</f>
        <v>489928.39999999997</v>
      </c>
      <c r="AL31" s="63">
        <f>I31*Parameters!$C$37</f>
        <v>80000</v>
      </c>
      <c r="AM31" s="66">
        <f t="shared" si="15"/>
        <v>409928.39999999997</v>
      </c>
      <c r="AN31" s="8"/>
      <c r="AO31" s="69">
        <f t="shared" si="16"/>
        <v>3209309.4</v>
      </c>
      <c r="AP31" s="63">
        <f t="shared" si="8"/>
        <v>3013448.5</v>
      </c>
      <c r="AQ31" s="76">
        <f t="shared" si="17"/>
        <v>115860.89999999985</v>
      </c>
      <c r="AR31" s="66">
        <f>IF(B31=1,Parameters!$C$40+AQ31,AR30+AQ31)</f>
        <v>16898297.669999998</v>
      </c>
      <c r="AT31" s="69">
        <f>IF(AND(B31=1,M31=Parameters!$C$27),0,IF(AND(K31&lt;=Parameters!$C$3,M31&gt;M30),0,IF(M31&lt;M30,0,1)))</f>
        <v>0</v>
      </c>
      <c r="AU31" s="63">
        <f>IF(AND(B31=1,N31=Parameters!$C$28),0,IF(AND(K31&lt;&gt;K30,N31&gt;N30),0,IF(N31=N30,0,1)))</f>
        <v>0</v>
      </c>
      <c r="AV31" s="76">
        <f>IF(AND(B31=1,P31=Parameters!$C$31),0,IF(AND(K31&lt;&gt;K30,N31&lt;=Parameters!$C$7,P31&gt;P30),0,IF(AND(K31&lt;&gt;K30,N31&gt;Parameters!$C$8,P31=P30),0,IF(AND(K31=K30,P31=P30),0,1))))</f>
        <v>0</v>
      </c>
      <c r="AW31" s="76">
        <f t="shared" si="18"/>
        <v>0</v>
      </c>
      <c r="AX31" s="76">
        <f>IF(AND($B31=1,Z31=Parameters!C$13),0,IF(AND($K31&lt;&gt;$K30,MOD($K31-1,Parameters!C$14)=0,Z31&gt;Z30),0,IF(Z31=Z30,0,1)))</f>
        <v>0</v>
      </c>
      <c r="AY31" s="76">
        <f>IF(AND($B31=1,AA31=Parameters!D$13),0,IF(AND($K31&lt;&gt;$K30,MOD($K31-1,Parameters!D$14)=0,AA31&gt;AA30),0,IF(AA31=AA30,0,1)))</f>
        <v>0</v>
      </c>
      <c r="AZ31" s="76">
        <f>IF(AND($B31=1,AB31=Parameters!E$13),0,IF(AND($K31&lt;&gt;$K30,MOD($K31-1,Parameters!E$14)=0,AB31&gt;AB30),0,IF(AB31=AB30,0,1)))</f>
        <v>0</v>
      </c>
      <c r="BA31" s="76">
        <f>IF(AND($B31=1,AC31=Parameters!F$13),0,IF(AND($K31&lt;&gt;$K30,MOD($K31-1,Parameters!F$14)=0,AC31&gt;AC30),0,IF(AC31=AC30,0,1)))</f>
        <v>0</v>
      </c>
      <c r="BB31" s="76">
        <f>IF(AND(B31=1,AJ31=Parameters!$C$36),0,IF(AND(I30&lt;Parameters!$C$18,AJ31&gt;AJ30),0,IF(AND(I30=Parameters!$C$19,AJ31=AJ30),0,IF(AND(I30&gt;Parameters!$C$20,AJ31&lt;AJ30),0,1))))</f>
        <v>0</v>
      </c>
      <c r="BC31" s="66">
        <f>IF(B31&lt;&gt;1,IF(AND(AQ31&gt;0,AR31&gt;AR30),0,IF(AND(AQ31&lt;0,AR31&lt;AR30),0,1)),IF(AND(AQ31&gt;0,AR31&gt;Parameters!$C$40),0,IF(AND(AQ31&lt;0,AR31&lt;Parameters!$C$40),0,1)))</f>
        <v>0</v>
      </c>
    </row>
    <row r="32" spans="2:55" x14ac:dyDescent="0.3">
      <c r="B32" s="101">
        <f>Data_Revised!B32</f>
        <v>29</v>
      </c>
      <c r="C32" s="7">
        <f>Data_Revised!C32</f>
        <v>12000</v>
      </c>
      <c r="D32" s="7">
        <f>Data_Revised!D32</f>
        <v>7500</v>
      </c>
      <c r="E32" s="7">
        <f>Data_Revised!E32</f>
        <v>21500</v>
      </c>
      <c r="F32" s="7">
        <f>Data_Revised!F32</f>
        <v>20300</v>
      </c>
      <c r="G32" s="7">
        <f>Data_Revised!G32</f>
        <v>13300</v>
      </c>
      <c r="H32" s="7">
        <f>Data_Revised!H32</f>
        <v>19800</v>
      </c>
      <c r="I32" s="12">
        <f>Data_Revised!I32</f>
        <v>2</v>
      </c>
      <c r="J32" s="8"/>
      <c r="K32" s="56">
        <f t="shared" si="9"/>
        <v>3</v>
      </c>
      <c r="L32" s="60">
        <f>IF(B32=1,0,IF(K32&lt;=Parameters!$C$3,Parameters!$D$3,Parameters!$D$4))</f>
        <v>5.0000000000000001E-3</v>
      </c>
      <c r="M32" s="7">
        <f>IF(B32=1,Parameters!$C$27,ROUNDDOWN(M31*(1+L32),0))</f>
        <v>13783</v>
      </c>
      <c r="N32" s="63">
        <f>IF(B32=1,Parameters!$C$28,IF(K32&lt;&gt;K31,ROUND(N31*(1+Parameters!$C$29),2),N31))</f>
        <v>64.900000000000006</v>
      </c>
      <c r="O32" s="63">
        <f t="shared" si="10"/>
        <v>894516.70000000007</v>
      </c>
      <c r="P32" s="60">
        <f>IF(K32=1,Parameters!$C$31,IF(K32&lt;&gt;K31,IF(N32&lt;=Parameters!$C$7,P31+Parameters!$D$7,P31+Parameters!$D$8),P31))</f>
        <v>7.9999999999999988E-2</v>
      </c>
      <c r="Q32" s="63">
        <f t="shared" si="11"/>
        <v>59.71</v>
      </c>
      <c r="R32" s="63">
        <f t="shared" si="2"/>
        <v>716520</v>
      </c>
      <c r="S32" s="7">
        <f t="shared" si="3"/>
        <v>25783</v>
      </c>
      <c r="T32" s="63">
        <f t="shared" si="12"/>
        <v>1611036.7000000002</v>
      </c>
      <c r="U32" s="63">
        <f t="shared" si="13"/>
        <v>62.484454873366175</v>
      </c>
      <c r="V32" s="63">
        <f>ROUND(U32*(1+Parameters!$C$34),2)</f>
        <v>84.35</v>
      </c>
      <c r="W32" s="63">
        <f>ROUNDDOWN(S32*Parameters!$C$33,0)</f>
        <v>10313</v>
      </c>
      <c r="X32" s="66">
        <f t="shared" si="14"/>
        <v>869901.54999999993</v>
      </c>
      <c r="Y32" s="8"/>
      <c r="Z32" s="69">
        <f>IF($B32=1,Parameters!C$13,IF(AND($K32&lt;&gt;$K31,MOD($K32-1,Parameters!C$14)=0),ROUND(Z31*(1+Parameters!C$15),2),Z31))</f>
        <v>65</v>
      </c>
      <c r="AA32" s="63">
        <f>IF($B32=1,Parameters!D$13,IF(AND($K32&lt;&gt;$K31,MOD($K32-1,Parameters!D$14)=0),ROUND(AA31*(1+Parameters!D$15),2),AA31))</f>
        <v>31.5</v>
      </c>
      <c r="AB32" s="63">
        <f>IF($B32=1,Parameters!E$13,IF(AND($K32&lt;&gt;$K31,MOD($K32-1,Parameters!E$14)=0),ROUND(AB31*(1+Parameters!E$15),2),AB31))</f>
        <v>40</v>
      </c>
      <c r="AC32" s="63">
        <f>IF($B32=1,Parameters!F$13,IF(AND($K32&lt;&gt;$K31,MOD($K32-1,Parameters!F$14)=0),ROUND(AC31*(1+Parameters!F$15),2),AC31))</f>
        <v>50</v>
      </c>
      <c r="AD32" s="63">
        <f t="shared" si="4"/>
        <v>487500</v>
      </c>
      <c r="AE32" s="63">
        <f t="shared" si="5"/>
        <v>677250</v>
      </c>
      <c r="AF32" s="63">
        <f t="shared" si="6"/>
        <v>812000</v>
      </c>
      <c r="AG32" s="66">
        <f t="shared" si="7"/>
        <v>665000</v>
      </c>
      <c r="AH32" s="83"/>
      <c r="AI32" s="72">
        <f>IF(B32=1,0,IF(I31&lt;Parameters!$C$18,Parameters!$D$18,IF(I31=Parameters!$C$19,Parameters!$D$19,Parameters!$D$20)))</f>
        <v>0</v>
      </c>
      <c r="AJ32" s="63">
        <f>IF(B32=1,Parameters!$C$36,ROUND(AJ31*(1+AI32),2))</f>
        <v>26.54</v>
      </c>
      <c r="AK32" s="63">
        <f>H32/Parameters!$C$38*(Parameters!$C$38-I32)*AJ32</f>
        <v>490459.2</v>
      </c>
      <c r="AL32" s="63">
        <f>I32*Parameters!$C$37</f>
        <v>40000</v>
      </c>
      <c r="AM32" s="66">
        <f t="shared" si="15"/>
        <v>450459.2</v>
      </c>
      <c r="AN32" s="8"/>
      <c r="AO32" s="69">
        <f t="shared" si="16"/>
        <v>2837360.75</v>
      </c>
      <c r="AP32" s="63">
        <f t="shared" si="8"/>
        <v>2775786.7</v>
      </c>
      <c r="AQ32" s="76">
        <f t="shared" si="17"/>
        <v>21574.049999999639</v>
      </c>
      <c r="AR32" s="66">
        <f>IF(B32=1,Parameters!$C$40+AQ32,AR31+AQ32)</f>
        <v>16919871.719999999</v>
      </c>
      <c r="AT32" s="69">
        <f>IF(AND(B32=1,M32=Parameters!$C$27),0,IF(AND(K32&lt;=Parameters!$C$3,M32&gt;M31),0,IF(M32&lt;M31,0,1)))</f>
        <v>0</v>
      </c>
      <c r="AU32" s="63">
        <f>IF(AND(B32=1,N32=Parameters!$C$28),0,IF(AND(K32&lt;&gt;K31,N32&gt;N31),0,IF(N32=N31,0,1)))</f>
        <v>0</v>
      </c>
      <c r="AV32" s="76">
        <f>IF(AND(B32=1,P32=Parameters!$C$31),0,IF(AND(K32&lt;&gt;K31,N32&lt;=Parameters!$C$7,P32&gt;P31),0,IF(AND(K32&lt;&gt;K31,N32&gt;Parameters!$C$8,P32=P31),0,IF(AND(K32=K31,P32=P31),0,1))))</f>
        <v>0</v>
      </c>
      <c r="AW32" s="76">
        <f t="shared" si="18"/>
        <v>0</v>
      </c>
      <c r="AX32" s="76">
        <f>IF(AND($B32=1,Z32=Parameters!C$13),0,IF(AND($K32&lt;&gt;$K31,MOD($K32-1,Parameters!C$14)=0,Z32&gt;Z31),0,IF(Z32=Z31,0,1)))</f>
        <v>0</v>
      </c>
      <c r="AY32" s="76">
        <f>IF(AND($B32=1,AA32=Parameters!D$13),0,IF(AND($K32&lt;&gt;$K31,MOD($K32-1,Parameters!D$14)=0,AA32&gt;AA31),0,IF(AA32=AA31,0,1)))</f>
        <v>0</v>
      </c>
      <c r="AZ32" s="76">
        <f>IF(AND($B32=1,AB32=Parameters!E$13),0,IF(AND($K32&lt;&gt;$K31,MOD($K32-1,Parameters!E$14)=0,AB32&gt;AB31),0,IF(AB32=AB31,0,1)))</f>
        <v>0</v>
      </c>
      <c r="BA32" s="76">
        <f>IF(AND($B32=1,AC32=Parameters!F$13),0,IF(AND($K32&lt;&gt;$K31,MOD($K32-1,Parameters!F$14)=0,AC32&gt;AC31),0,IF(AC32=AC31,0,1)))</f>
        <v>0</v>
      </c>
      <c r="BB32" s="76">
        <f>IF(AND(B32=1,AJ32=Parameters!$C$36),0,IF(AND(I31&lt;Parameters!$C$18,AJ32&gt;AJ31),0,IF(AND(I31=Parameters!$C$19,AJ32=AJ31),0,IF(AND(I31&gt;Parameters!$C$20,AJ32&lt;AJ31),0,1))))</f>
        <v>0</v>
      </c>
      <c r="BC32" s="66">
        <f>IF(B32&lt;&gt;1,IF(AND(AQ32&gt;0,AR32&gt;AR31),0,IF(AND(AQ32&lt;0,AR32&lt;AR31),0,1)),IF(AND(AQ32&gt;0,AR32&gt;Parameters!$C$40),0,IF(AND(AQ32&lt;0,AR32&lt;Parameters!$C$40),0,1)))</f>
        <v>0</v>
      </c>
    </row>
    <row r="33" spans="2:55" x14ac:dyDescent="0.3">
      <c r="B33" s="101">
        <f>Data_Revised!B33</f>
        <v>30</v>
      </c>
      <c r="C33" s="7">
        <f>Data_Revised!C33</f>
        <v>16000</v>
      </c>
      <c r="D33" s="7">
        <f>Data_Revised!D33</f>
        <v>14000</v>
      </c>
      <c r="E33" s="7">
        <f>Data_Revised!E33</f>
        <v>24000</v>
      </c>
      <c r="F33" s="7">
        <f>Data_Revised!F33</f>
        <v>21700</v>
      </c>
      <c r="G33" s="7">
        <f>Data_Revised!G33</f>
        <v>12600</v>
      </c>
      <c r="H33" s="7">
        <f>Data_Revised!H33</f>
        <v>23100</v>
      </c>
      <c r="I33" s="12">
        <f>Data_Revised!I33</f>
        <v>6</v>
      </c>
      <c r="J33" s="8"/>
      <c r="K33" s="56">
        <f t="shared" si="9"/>
        <v>3</v>
      </c>
      <c r="L33" s="60">
        <f>IF(B33=1,0,IF(K33&lt;=Parameters!$C$3,Parameters!$D$3,Parameters!$D$4))</f>
        <v>5.0000000000000001E-3</v>
      </c>
      <c r="M33" s="7">
        <f>IF(B33=1,Parameters!$C$27,ROUNDDOWN(M32*(1+L33),0))</f>
        <v>13851</v>
      </c>
      <c r="N33" s="63">
        <f>IF(B33=1,Parameters!$C$28,IF(K33&lt;&gt;K32,ROUND(N32*(1+Parameters!$C$29),2),N32))</f>
        <v>64.900000000000006</v>
      </c>
      <c r="O33" s="63">
        <f t="shared" si="10"/>
        <v>898929.9</v>
      </c>
      <c r="P33" s="60">
        <f>IF(K33=1,Parameters!$C$31,IF(K33&lt;&gt;K32,IF(N33&lt;=Parameters!$C$7,P32+Parameters!$D$7,P32+Parameters!$D$8),P32))</f>
        <v>7.9999999999999988E-2</v>
      </c>
      <c r="Q33" s="63">
        <f t="shared" si="11"/>
        <v>59.71</v>
      </c>
      <c r="R33" s="63">
        <f t="shared" si="2"/>
        <v>955360</v>
      </c>
      <c r="S33" s="7">
        <f t="shared" si="3"/>
        <v>29851</v>
      </c>
      <c r="T33" s="63">
        <f t="shared" si="12"/>
        <v>1854289.9</v>
      </c>
      <c r="U33" s="63">
        <f t="shared" si="13"/>
        <v>62.118183645439011</v>
      </c>
      <c r="V33" s="63">
        <f>ROUND(U33*(1+Parameters!$C$34),2)</f>
        <v>83.86</v>
      </c>
      <c r="W33" s="63">
        <f>ROUNDDOWN(S33*Parameters!$C$33,0)</f>
        <v>11940</v>
      </c>
      <c r="X33" s="66">
        <f t="shared" si="14"/>
        <v>1001288.4</v>
      </c>
      <c r="Y33" s="8"/>
      <c r="Z33" s="69">
        <f>IF($B33=1,Parameters!C$13,IF(AND($K33&lt;&gt;$K32,MOD($K33-1,Parameters!C$14)=0),ROUND(Z32*(1+Parameters!C$15),2),Z32))</f>
        <v>65</v>
      </c>
      <c r="AA33" s="63">
        <f>IF($B33=1,Parameters!D$13,IF(AND($K33&lt;&gt;$K32,MOD($K33-1,Parameters!D$14)=0),ROUND(AA32*(1+Parameters!D$15),2),AA32))</f>
        <v>31.5</v>
      </c>
      <c r="AB33" s="63">
        <f>IF($B33=1,Parameters!E$13,IF(AND($K33&lt;&gt;$K32,MOD($K33-1,Parameters!E$14)=0),ROUND(AB32*(1+Parameters!E$15),2),AB32))</f>
        <v>40</v>
      </c>
      <c r="AC33" s="63">
        <f>IF($B33=1,Parameters!F$13,IF(AND($K33&lt;&gt;$K32,MOD($K33-1,Parameters!F$14)=0),ROUND(AC32*(1+Parameters!F$15),2),AC32))</f>
        <v>50</v>
      </c>
      <c r="AD33" s="63">
        <f t="shared" si="4"/>
        <v>910000</v>
      </c>
      <c r="AE33" s="63">
        <f t="shared" si="5"/>
        <v>756000</v>
      </c>
      <c r="AF33" s="63">
        <f t="shared" si="6"/>
        <v>868000</v>
      </c>
      <c r="AG33" s="66">
        <f t="shared" si="7"/>
        <v>630000</v>
      </c>
      <c r="AH33" s="83"/>
      <c r="AI33" s="72">
        <f>IF(B33=1,0,IF(I32&lt;Parameters!$C$18,Parameters!$D$18,IF(I32=Parameters!$C$19,Parameters!$D$19,Parameters!$D$20)))</f>
        <v>0.02</v>
      </c>
      <c r="AJ33" s="63">
        <f>IF(B33=1,Parameters!$C$36,ROUND(AJ32*(1+AI33),2))</f>
        <v>27.07</v>
      </c>
      <c r="AK33" s="63">
        <f>H33/Parameters!$C$38*(Parameters!$C$38-I33)*AJ33</f>
        <v>500253.6</v>
      </c>
      <c r="AL33" s="63">
        <f>I33*Parameters!$C$37</f>
        <v>120000</v>
      </c>
      <c r="AM33" s="66">
        <f t="shared" si="15"/>
        <v>380253.6</v>
      </c>
      <c r="AN33" s="8"/>
      <c r="AO33" s="69">
        <f t="shared" si="16"/>
        <v>2999542</v>
      </c>
      <c r="AP33" s="63">
        <f t="shared" si="8"/>
        <v>3520289.9</v>
      </c>
      <c r="AQ33" s="76">
        <f t="shared" si="17"/>
        <v>-640747.9</v>
      </c>
      <c r="AR33" s="66">
        <f>IF(B33=1,Parameters!$C$40+AQ33,AR32+AQ33)</f>
        <v>16279123.819999998</v>
      </c>
      <c r="AT33" s="69">
        <f>IF(AND(B33=1,M33=Parameters!$C$27),0,IF(AND(K33&lt;=Parameters!$C$3,M33&gt;M32),0,IF(M33&lt;M32,0,1)))</f>
        <v>0</v>
      </c>
      <c r="AU33" s="63">
        <f>IF(AND(B33=1,N33=Parameters!$C$28),0,IF(AND(K33&lt;&gt;K32,N33&gt;N32),0,IF(N33=N32,0,1)))</f>
        <v>0</v>
      </c>
      <c r="AV33" s="76">
        <f>IF(AND(B33=1,P33=Parameters!$C$31),0,IF(AND(K33&lt;&gt;K32,N33&lt;=Parameters!$C$7,P33&gt;P32),0,IF(AND(K33&lt;&gt;K32,N33&gt;Parameters!$C$8,P33=P32),0,IF(AND(K33=K32,P33=P32),0,1))))</f>
        <v>0</v>
      </c>
      <c r="AW33" s="76">
        <f t="shared" si="18"/>
        <v>0</v>
      </c>
      <c r="AX33" s="76">
        <f>IF(AND($B33=1,Z33=Parameters!C$13),0,IF(AND($K33&lt;&gt;$K32,MOD($K33-1,Parameters!C$14)=0,Z33&gt;Z32),0,IF(Z33=Z32,0,1)))</f>
        <v>0</v>
      </c>
      <c r="AY33" s="76">
        <f>IF(AND($B33=1,AA33=Parameters!D$13),0,IF(AND($K33&lt;&gt;$K32,MOD($K33-1,Parameters!D$14)=0,AA33&gt;AA32),0,IF(AA33=AA32,0,1)))</f>
        <v>0</v>
      </c>
      <c r="AZ33" s="76">
        <f>IF(AND($B33=1,AB33=Parameters!E$13),0,IF(AND($K33&lt;&gt;$K32,MOD($K33-1,Parameters!E$14)=0,AB33&gt;AB32),0,IF(AB33=AB32,0,1)))</f>
        <v>0</v>
      </c>
      <c r="BA33" s="76">
        <f>IF(AND($B33=1,AC33=Parameters!F$13),0,IF(AND($K33&lt;&gt;$K32,MOD($K33-1,Parameters!F$14)=0,AC33&gt;AC32),0,IF(AC33=AC32,0,1)))</f>
        <v>0</v>
      </c>
      <c r="BB33" s="76">
        <f>IF(AND(B33=1,AJ33=Parameters!$C$36),0,IF(AND(I32&lt;Parameters!$C$18,AJ33&gt;AJ32),0,IF(AND(I32=Parameters!$C$19,AJ33=AJ32),0,IF(AND(I32&gt;Parameters!$C$20,AJ33&lt;AJ32),0,1))))</f>
        <v>0</v>
      </c>
      <c r="BC33" s="66">
        <f>IF(B33&lt;&gt;1,IF(AND(AQ33&gt;0,AR33&gt;AR32),0,IF(AND(AQ33&lt;0,AR33&lt;AR32),0,1)),IF(AND(AQ33&gt;0,AR33&gt;Parameters!$C$40),0,IF(AND(AQ33&lt;0,AR33&lt;Parameters!$C$40),0,1)))</f>
        <v>0</v>
      </c>
    </row>
    <row r="34" spans="2:55" x14ac:dyDescent="0.3">
      <c r="B34" s="101">
        <f>Data_Revised!B34</f>
        <v>31</v>
      </c>
      <c r="C34" s="7">
        <f>Data_Revised!C34</f>
        <v>13000</v>
      </c>
      <c r="D34" s="7">
        <f>Data_Revised!D34</f>
        <v>11000</v>
      </c>
      <c r="E34" s="7">
        <f>Data_Revised!E34</f>
        <v>15500</v>
      </c>
      <c r="F34" s="7">
        <f>Data_Revised!F34</f>
        <v>21000</v>
      </c>
      <c r="G34" s="7">
        <f>Data_Revised!G34</f>
        <v>15399.999999999998</v>
      </c>
      <c r="H34" s="7">
        <f>Data_Revised!H34</f>
        <v>17700</v>
      </c>
      <c r="I34" s="12">
        <f>Data_Revised!I34</f>
        <v>7</v>
      </c>
      <c r="J34" s="8"/>
      <c r="K34" s="56">
        <f t="shared" si="9"/>
        <v>3</v>
      </c>
      <c r="L34" s="60">
        <f>IF(B34=1,0,IF(K34&lt;=Parameters!$C$3,Parameters!$D$3,Parameters!$D$4))</f>
        <v>5.0000000000000001E-3</v>
      </c>
      <c r="M34" s="7">
        <f>IF(B34=1,Parameters!$C$27,ROUNDDOWN(M33*(1+L34),0))</f>
        <v>13920</v>
      </c>
      <c r="N34" s="63">
        <f>IF(B34=1,Parameters!$C$28,IF(K34&lt;&gt;K33,ROUND(N33*(1+Parameters!$C$29),2),N33))</f>
        <v>64.900000000000006</v>
      </c>
      <c r="O34" s="63">
        <f t="shared" si="10"/>
        <v>903408.00000000012</v>
      </c>
      <c r="P34" s="60">
        <f>IF(K34=1,Parameters!$C$31,IF(K34&lt;&gt;K33,IF(N34&lt;=Parameters!$C$7,P33+Parameters!$D$7,P33+Parameters!$D$8),P33))</f>
        <v>7.9999999999999988E-2</v>
      </c>
      <c r="Q34" s="63">
        <f t="shared" si="11"/>
        <v>59.71</v>
      </c>
      <c r="R34" s="63">
        <f t="shared" si="2"/>
        <v>776230</v>
      </c>
      <c r="S34" s="7">
        <f t="shared" si="3"/>
        <v>26920</v>
      </c>
      <c r="T34" s="63">
        <f t="shared" si="12"/>
        <v>1679638</v>
      </c>
      <c r="U34" s="63">
        <f t="shared" si="13"/>
        <v>62.393684992570577</v>
      </c>
      <c r="V34" s="63">
        <f>ROUND(U34*(1+Parameters!$C$34),2)</f>
        <v>84.23</v>
      </c>
      <c r="W34" s="63">
        <f>ROUNDDOWN(S34*Parameters!$C$33,0)</f>
        <v>10768</v>
      </c>
      <c r="X34" s="66">
        <f t="shared" si="14"/>
        <v>906988.64</v>
      </c>
      <c r="Y34" s="8"/>
      <c r="Z34" s="69">
        <f>IF($B34=1,Parameters!C$13,IF(AND($K34&lt;&gt;$K33,MOD($K34-1,Parameters!C$14)=0),ROUND(Z33*(1+Parameters!C$15),2),Z33))</f>
        <v>65</v>
      </c>
      <c r="AA34" s="63">
        <f>IF($B34=1,Parameters!D$13,IF(AND($K34&lt;&gt;$K33,MOD($K34-1,Parameters!D$14)=0),ROUND(AA33*(1+Parameters!D$15),2),AA33))</f>
        <v>31.5</v>
      </c>
      <c r="AB34" s="63">
        <f>IF($B34=1,Parameters!E$13,IF(AND($K34&lt;&gt;$K33,MOD($K34-1,Parameters!E$14)=0),ROUND(AB33*(1+Parameters!E$15),2),AB33))</f>
        <v>40</v>
      </c>
      <c r="AC34" s="63">
        <f>IF($B34=1,Parameters!F$13,IF(AND($K34&lt;&gt;$K33,MOD($K34-1,Parameters!F$14)=0),ROUND(AC33*(1+Parameters!F$15),2),AC33))</f>
        <v>50</v>
      </c>
      <c r="AD34" s="63">
        <f t="shared" si="4"/>
        <v>715000</v>
      </c>
      <c r="AE34" s="63">
        <f t="shared" si="5"/>
        <v>488250</v>
      </c>
      <c r="AF34" s="63">
        <f t="shared" si="6"/>
        <v>840000</v>
      </c>
      <c r="AG34" s="66">
        <f t="shared" si="7"/>
        <v>769999.99999999988</v>
      </c>
      <c r="AH34" s="83"/>
      <c r="AI34" s="72">
        <f>IF(B34=1,0,IF(I33&lt;Parameters!$C$18,Parameters!$D$18,IF(I33=Parameters!$C$19,Parameters!$D$19,Parameters!$D$20)))</f>
        <v>-0.01</v>
      </c>
      <c r="AJ34" s="63">
        <f>IF(B34=1,Parameters!$C$36,ROUND(AJ33*(1+AI34),2))</f>
        <v>26.8</v>
      </c>
      <c r="AK34" s="63">
        <f>H34/Parameters!$C$38*(Parameters!$C$38-I34)*AJ34</f>
        <v>363676</v>
      </c>
      <c r="AL34" s="63">
        <f>I34*Parameters!$C$37</f>
        <v>140000</v>
      </c>
      <c r="AM34" s="66">
        <f t="shared" si="15"/>
        <v>223676</v>
      </c>
      <c r="AN34" s="8"/>
      <c r="AO34" s="69">
        <f t="shared" si="16"/>
        <v>2880664.64</v>
      </c>
      <c r="AP34" s="63">
        <f t="shared" si="8"/>
        <v>2882888</v>
      </c>
      <c r="AQ34" s="76">
        <f t="shared" si="17"/>
        <v>-142223.35999999999</v>
      </c>
      <c r="AR34" s="66">
        <f>IF(B34=1,Parameters!$C$40+AQ34,AR33+AQ34)</f>
        <v>16136900.459999999</v>
      </c>
      <c r="AT34" s="69">
        <f>IF(AND(B34=1,M34=Parameters!$C$27),0,IF(AND(K34&lt;=Parameters!$C$3,M34&gt;M33),0,IF(M34&lt;M33,0,1)))</f>
        <v>0</v>
      </c>
      <c r="AU34" s="63">
        <f>IF(AND(B34=1,N34=Parameters!$C$28),0,IF(AND(K34&lt;&gt;K33,N34&gt;N33),0,IF(N34=N33,0,1)))</f>
        <v>0</v>
      </c>
      <c r="AV34" s="76">
        <f>IF(AND(B34=1,P34=Parameters!$C$31),0,IF(AND(K34&lt;&gt;K33,N34&lt;=Parameters!$C$7,P34&gt;P33),0,IF(AND(K34&lt;&gt;K33,N34&gt;Parameters!$C$8,P34=P33),0,IF(AND(K34=K33,P34=P33),0,1))))</f>
        <v>0</v>
      </c>
      <c r="AW34" s="76">
        <f t="shared" si="18"/>
        <v>0</v>
      </c>
      <c r="AX34" s="76">
        <f>IF(AND($B34=1,Z34=Parameters!C$13),0,IF(AND($K34&lt;&gt;$K33,MOD($K34-1,Parameters!C$14)=0,Z34&gt;Z33),0,IF(Z34=Z33,0,1)))</f>
        <v>0</v>
      </c>
      <c r="AY34" s="76">
        <f>IF(AND($B34=1,AA34=Parameters!D$13),0,IF(AND($K34&lt;&gt;$K33,MOD($K34-1,Parameters!D$14)=0,AA34&gt;AA33),0,IF(AA34=AA33,0,1)))</f>
        <v>0</v>
      </c>
      <c r="AZ34" s="76">
        <f>IF(AND($B34=1,AB34=Parameters!E$13),0,IF(AND($K34&lt;&gt;$K33,MOD($K34-1,Parameters!E$14)=0,AB34&gt;AB33),0,IF(AB34=AB33,0,1)))</f>
        <v>0</v>
      </c>
      <c r="BA34" s="76">
        <f>IF(AND($B34=1,AC34=Parameters!F$13),0,IF(AND($K34&lt;&gt;$K33,MOD($K34-1,Parameters!F$14)=0,AC34&gt;AC33),0,IF(AC34=AC33,0,1)))</f>
        <v>0</v>
      </c>
      <c r="BB34" s="76">
        <f>IF(AND(B34=1,AJ34=Parameters!$C$36),0,IF(AND(I33&lt;Parameters!$C$18,AJ34&gt;AJ33),0,IF(AND(I33=Parameters!$C$19,AJ34=AJ33),0,IF(AND(I33&gt;Parameters!$C$20,AJ34&lt;AJ33),0,1))))</f>
        <v>0</v>
      </c>
      <c r="BC34" s="66">
        <f>IF(B34&lt;&gt;1,IF(AND(AQ34&gt;0,AR34&gt;AR33),0,IF(AND(AQ34&lt;0,AR34&lt;AR33),0,1)),IF(AND(AQ34&gt;0,AR34&gt;Parameters!$C$40),0,IF(AND(AQ34&lt;0,AR34&lt;Parameters!$C$40),0,1)))</f>
        <v>0</v>
      </c>
    </row>
    <row r="35" spans="2:55" x14ac:dyDescent="0.3">
      <c r="B35" s="101">
        <f>Data_Revised!B35</f>
        <v>32</v>
      </c>
      <c r="C35" s="7">
        <f>Data_Revised!C35</f>
        <v>12500</v>
      </c>
      <c r="D35" s="7">
        <f>Data_Revised!D35</f>
        <v>12000</v>
      </c>
      <c r="E35" s="7">
        <f>Data_Revised!E35</f>
        <v>22000</v>
      </c>
      <c r="F35" s="7">
        <f>Data_Revised!F35</f>
        <v>18200</v>
      </c>
      <c r="G35" s="7">
        <f>Data_Revised!G35</f>
        <v>21000</v>
      </c>
      <c r="H35" s="7">
        <f>Data_Revised!H35</f>
        <v>15600</v>
      </c>
      <c r="I35" s="12">
        <f>Data_Revised!I35</f>
        <v>3</v>
      </c>
      <c r="J35" s="8"/>
      <c r="K35" s="56">
        <f t="shared" si="9"/>
        <v>3</v>
      </c>
      <c r="L35" s="60">
        <f>IF(B35=1,0,IF(K35&lt;=Parameters!$C$3,Parameters!$D$3,Parameters!$D$4))</f>
        <v>5.0000000000000001E-3</v>
      </c>
      <c r="M35" s="7">
        <f>IF(B35=1,Parameters!$C$27,ROUNDDOWN(M34*(1+L35),0))</f>
        <v>13989</v>
      </c>
      <c r="N35" s="63">
        <f>IF(B35=1,Parameters!$C$28,IF(K35&lt;&gt;K34,ROUND(N34*(1+Parameters!$C$29),2),N34))</f>
        <v>64.900000000000006</v>
      </c>
      <c r="O35" s="63">
        <f t="shared" si="10"/>
        <v>907886.10000000009</v>
      </c>
      <c r="P35" s="60">
        <f>IF(K35=1,Parameters!$C$31,IF(K35&lt;&gt;K34,IF(N35&lt;=Parameters!$C$7,P34+Parameters!$D$7,P34+Parameters!$D$8),P34))</f>
        <v>7.9999999999999988E-2</v>
      </c>
      <c r="Q35" s="63">
        <f t="shared" si="11"/>
        <v>59.71</v>
      </c>
      <c r="R35" s="63">
        <f t="shared" si="2"/>
        <v>746375</v>
      </c>
      <c r="S35" s="7">
        <f t="shared" si="3"/>
        <v>26489</v>
      </c>
      <c r="T35" s="63">
        <f t="shared" si="12"/>
        <v>1654261.1</v>
      </c>
      <c r="U35" s="63">
        <f t="shared" si="13"/>
        <v>62.450870172524446</v>
      </c>
      <c r="V35" s="63">
        <f>ROUND(U35*(1+Parameters!$C$34),2)</f>
        <v>84.31</v>
      </c>
      <c r="W35" s="63">
        <f>ROUNDDOWN(S35*Parameters!$C$33,0)</f>
        <v>10595</v>
      </c>
      <c r="X35" s="66">
        <f t="shared" si="14"/>
        <v>893264.45000000007</v>
      </c>
      <c r="Y35" s="8"/>
      <c r="Z35" s="69">
        <f>IF($B35=1,Parameters!C$13,IF(AND($K35&lt;&gt;$K34,MOD($K35-1,Parameters!C$14)=0),ROUND(Z34*(1+Parameters!C$15),2),Z34))</f>
        <v>65</v>
      </c>
      <c r="AA35" s="63">
        <f>IF($B35=1,Parameters!D$13,IF(AND($K35&lt;&gt;$K34,MOD($K35-1,Parameters!D$14)=0),ROUND(AA34*(1+Parameters!D$15),2),AA34))</f>
        <v>31.5</v>
      </c>
      <c r="AB35" s="63">
        <f>IF($B35=1,Parameters!E$13,IF(AND($K35&lt;&gt;$K34,MOD($K35-1,Parameters!E$14)=0),ROUND(AB34*(1+Parameters!E$15),2),AB34))</f>
        <v>40</v>
      </c>
      <c r="AC35" s="63">
        <f>IF($B35=1,Parameters!F$13,IF(AND($K35&lt;&gt;$K34,MOD($K35-1,Parameters!F$14)=0),ROUND(AC34*(1+Parameters!F$15),2),AC34))</f>
        <v>50</v>
      </c>
      <c r="AD35" s="63">
        <f t="shared" si="4"/>
        <v>780000</v>
      </c>
      <c r="AE35" s="63">
        <f t="shared" si="5"/>
        <v>693000</v>
      </c>
      <c r="AF35" s="63">
        <f t="shared" si="6"/>
        <v>728000</v>
      </c>
      <c r="AG35" s="66">
        <f t="shared" si="7"/>
        <v>1050000</v>
      </c>
      <c r="AH35" s="83"/>
      <c r="AI35" s="72">
        <f>IF(B35=1,0,IF(I34&lt;Parameters!$C$18,Parameters!$D$18,IF(I34=Parameters!$C$19,Parameters!$D$19,Parameters!$D$20)))</f>
        <v>-0.01</v>
      </c>
      <c r="AJ35" s="63">
        <f>IF(B35=1,Parameters!$C$36,ROUND(AJ34*(1+AI35),2))</f>
        <v>26.53</v>
      </c>
      <c r="AK35" s="63">
        <f>H35/Parameters!$C$38*(Parameters!$C$38-I35)*AJ35</f>
        <v>372481.2</v>
      </c>
      <c r="AL35" s="63">
        <f>I35*Parameters!$C$37</f>
        <v>60000</v>
      </c>
      <c r="AM35" s="66">
        <f t="shared" si="15"/>
        <v>312481.2</v>
      </c>
      <c r="AN35" s="8"/>
      <c r="AO35" s="69">
        <f t="shared" si="16"/>
        <v>3043745.6500000004</v>
      </c>
      <c r="AP35" s="63">
        <f t="shared" si="8"/>
        <v>3127261.1</v>
      </c>
      <c r="AQ35" s="76">
        <f t="shared" si="17"/>
        <v>-143515.4499999999</v>
      </c>
      <c r="AR35" s="66">
        <f>IF(B35=1,Parameters!$C$40+AQ35,AR34+AQ35)</f>
        <v>15993385.01</v>
      </c>
      <c r="AT35" s="69">
        <f>IF(AND(B35=1,M35=Parameters!$C$27),0,IF(AND(K35&lt;=Parameters!$C$3,M35&gt;M34),0,IF(M35&lt;M34,0,1)))</f>
        <v>0</v>
      </c>
      <c r="AU35" s="63">
        <f>IF(AND(B35=1,N35=Parameters!$C$28),0,IF(AND(K35&lt;&gt;K34,N35&gt;N34),0,IF(N35=N34,0,1)))</f>
        <v>0</v>
      </c>
      <c r="AV35" s="76">
        <f>IF(AND(B35=1,P35=Parameters!$C$31),0,IF(AND(K35&lt;&gt;K34,N35&lt;=Parameters!$C$7,P35&gt;P34),0,IF(AND(K35&lt;&gt;K34,N35&gt;Parameters!$C$8,P35=P34),0,IF(AND(K35=K34,P35=P34),0,1))))</f>
        <v>0</v>
      </c>
      <c r="AW35" s="76">
        <f t="shared" si="18"/>
        <v>0</v>
      </c>
      <c r="AX35" s="76">
        <f>IF(AND($B35=1,Z35=Parameters!C$13),0,IF(AND($K35&lt;&gt;$K34,MOD($K35-1,Parameters!C$14)=0,Z35&gt;Z34),0,IF(Z35=Z34,0,1)))</f>
        <v>0</v>
      </c>
      <c r="AY35" s="76">
        <f>IF(AND($B35=1,AA35=Parameters!D$13),0,IF(AND($K35&lt;&gt;$K34,MOD($K35-1,Parameters!D$14)=0,AA35&gt;AA34),0,IF(AA35=AA34,0,1)))</f>
        <v>0</v>
      </c>
      <c r="AZ35" s="76">
        <f>IF(AND($B35=1,AB35=Parameters!E$13),0,IF(AND($K35&lt;&gt;$K34,MOD($K35-1,Parameters!E$14)=0,AB35&gt;AB34),0,IF(AB35=AB34,0,1)))</f>
        <v>0</v>
      </c>
      <c r="BA35" s="76">
        <f>IF(AND($B35=1,AC35=Parameters!F$13),0,IF(AND($K35&lt;&gt;$K34,MOD($K35-1,Parameters!F$14)=0,AC35&gt;AC34),0,IF(AC35=AC34,0,1)))</f>
        <v>0</v>
      </c>
      <c r="BB35" s="76">
        <f>IF(AND(B35=1,AJ35=Parameters!$C$36),0,IF(AND(I34&lt;Parameters!$C$18,AJ35&gt;AJ34),0,IF(AND(I34=Parameters!$C$19,AJ35=AJ34),0,IF(AND(I34&gt;Parameters!$C$20,AJ35&lt;AJ34),0,1))))</f>
        <v>0</v>
      </c>
      <c r="BC35" s="66">
        <f>IF(B35&lt;&gt;1,IF(AND(AQ35&gt;0,AR35&gt;AR34),0,IF(AND(AQ35&lt;0,AR35&lt;AR34),0,1)),IF(AND(AQ35&gt;0,AR35&gt;Parameters!$C$40),0,IF(AND(AQ35&lt;0,AR35&lt;Parameters!$C$40),0,1)))</f>
        <v>0</v>
      </c>
    </row>
    <row r="36" spans="2:55" x14ac:dyDescent="0.3">
      <c r="B36" s="101">
        <f>Data_Revised!B36</f>
        <v>33</v>
      </c>
      <c r="C36" s="7">
        <f>Data_Revised!C36</f>
        <v>15000</v>
      </c>
      <c r="D36" s="7">
        <f>Data_Revised!D36</f>
        <v>11500</v>
      </c>
      <c r="E36" s="7">
        <f>Data_Revised!E36</f>
        <v>17500</v>
      </c>
      <c r="F36" s="7">
        <f>Data_Revised!F36</f>
        <v>18200</v>
      </c>
      <c r="G36" s="7">
        <f>Data_Revised!G36</f>
        <v>17500</v>
      </c>
      <c r="H36" s="7">
        <f>Data_Revised!H36</f>
        <v>20400</v>
      </c>
      <c r="I36" s="12">
        <f>Data_Revised!I36</f>
        <v>3</v>
      </c>
      <c r="J36" s="8"/>
      <c r="K36" s="56">
        <f t="shared" si="9"/>
        <v>3</v>
      </c>
      <c r="L36" s="60">
        <f>IF(B36=1,0,IF(K36&lt;=Parameters!$C$3,Parameters!$D$3,Parameters!$D$4))</f>
        <v>5.0000000000000001E-3</v>
      </c>
      <c r="M36" s="7">
        <f>IF(B36=1,Parameters!$C$27,ROUNDDOWN(M35*(1+L36),0))</f>
        <v>14058</v>
      </c>
      <c r="N36" s="63">
        <f>IF(B36=1,Parameters!$C$28,IF(K36&lt;&gt;K35,ROUND(N35*(1+Parameters!$C$29),2),N35))</f>
        <v>64.900000000000006</v>
      </c>
      <c r="O36" s="63">
        <f t="shared" si="10"/>
        <v>912364.20000000007</v>
      </c>
      <c r="P36" s="60">
        <f>IF(K36=1,Parameters!$C$31,IF(K36&lt;&gt;K35,IF(N36&lt;=Parameters!$C$7,P35+Parameters!$D$7,P35+Parameters!$D$8),P35))</f>
        <v>7.9999999999999988E-2</v>
      </c>
      <c r="Q36" s="63">
        <f t="shared" si="11"/>
        <v>59.71</v>
      </c>
      <c r="R36" s="63">
        <f t="shared" ref="R36:R67" si="19">C36*Q36</f>
        <v>895650</v>
      </c>
      <c r="S36" s="7">
        <f t="shared" ref="S36:S67" si="20">M36+C36</f>
        <v>29058</v>
      </c>
      <c r="T36" s="63">
        <f t="shared" si="12"/>
        <v>1808014.2000000002</v>
      </c>
      <c r="U36" s="63">
        <f t="shared" si="13"/>
        <v>62.22087549039852</v>
      </c>
      <c r="V36" s="63">
        <f>ROUND(U36*(1+Parameters!$C$34),2)</f>
        <v>84</v>
      </c>
      <c r="W36" s="63">
        <f>ROUNDDOWN(S36*Parameters!$C$33,0)</f>
        <v>11623</v>
      </c>
      <c r="X36" s="66">
        <f t="shared" si="14"/>
        <v>976332</v>
      </c>
      <c r="Y36" s="8"/>
      <c r="Z36" s="69">
        <f>IF($B36=1,Parameters!C$13,IF(AND($K36&lt;&gt;$K35,MOD($K36-1,Parameters!C$14)=0),ROUND(Z35*(1+Parameters!C$15),2),Z35))</f>
        <v>65</v>
      </c>
      <c r="AA36" s="63">
        <f>IF($B36=1,Parameters!D$13,IF(AND($K36&lt;&gt;$K35,MOD($K36-1,Parameters!D$14)=0),ROUND(AA35*(1+Parameters!D$15),2),AA35))</f>
        <v>31.5</v>
      </c>
      <c r="AB36" s="63">
        <f>IF($B36=1,Parameters!E$13,IF(AND($K36&lt;&gt;$K35,MOD($K36-1,Parameters!E$14)=0),ROUND(AB35*(1+Parameters!E$15),2),AB35))</f>
        <v>40</v>
      </c>
      <c r="AC36" s="63">
        <f>IF($B36=1,Parameters!F$13,IF(AND($K36&lt;&gt;$K35,MOD($K36-1,Parameters!F$14)=0),ROUND(AC35*(1+Parameters!F$15),2),AC35))</f>
        <v>50</v>
      </c>
      <c r="AD36" s="63">
        <f t="shared" ref="AD36:AD67" si="21">D36*Z36</f>
        <v>747500</v>
      </c>
      <c r="AE36" s="63">
        <f t="shared" ref="AE36:AE67" si="22">E36*AA36</f>
        <v>551250</v>
      </c>
      <c r="AF36" s="63">
        <f t="shared" ref="AF36:AF67" si="23">F36*AB36</f>
        <v>728000</v>
      </c>
      <c r="AG36" s="66">
        <f t="shared" ref="AG36:AG67" si="24">G36*AC36</f>
        <v>875000</v>
      </c>
      <c r="AH36" s="83"/>
      <c r="AI36" s="72">
        <f>IF(B36=1,0,IF(I35&lt;Parameters!$C$18,Parameters!$D$18,IF(I35=Parameters!$C$19,Parameters!$D$19,Parameters!$D$20)))</f>
        <v>0.02</v>
      </c>
      <c r="AJ36" s="63">
        <f>IF(B36=1,Parameters!$C$36,ROUND(AJ35*(1+AI36),2))</f>
        <v>27.06</v>
      </c>
      <c r="AK36" s="63">
        <f>H36/Parameters!$C$38*(Parameters!$C$38-I36)*AJ36</f>
        <v>496821.6</v>
      </c>
      <c r="AL36" s="63">
        <f>I36*Parameters!$C$37</f>
        <v>60000</v>
      </c>
      <c r="AM36" s="66">
        <f t="shared" si="15"/>
        <v>436821.6</v>
      </c>
      <c r="AN36" s="8"/>
      <c r="AO36" s="69">
        <f t="shared" si="16"/>
        <v>3076153.6</v>
      </c>
      <c r="AP36" s="63">
        <f t="shared" ref="AP36:AP67" si="25">T36+AD36+AE36</f>
        <v>3106764.2</v>
      </c>
      <c r="AQ36" s="76">
        <f t="shared" si="17"/>
        <v>-90610.60000000021</v>
      </c>
      <c r="AR36" s="66">
        <f>IF(B36=1,Parameters!$C$40+AQ36,AR35+AQ36)</f>
        <v>15902774.41</v>
      </c>
      <c r="AT36" s="69">
        <f>IF(AND(B36=1,M36=Parameters!$C$27),0,IF(AND(K36&lt;=Parameters!$C$3,M36&gt;M35),0,IF(M36&lt;M35,0,1)))</f>
        <v>0</v>
      </c>
      <c r="AU36" s="63">
        <f>IF(AND(B36=1,N36=Parameters!$C$28),0,IF(AND(K36&lt;&gt;K35,N36&gt;N35),0,IF(N36=N35,0,1)))</f>
        <v>0</v>
      </c>
      <c r="AV36" s="76">
        <f>IF(AND(B36=1,P36=Parameters!$C$31),0,IF(AND(K36&lt;&gt;K35,N36&lt;=Parameters!$C$7,P36&gt;P35),0,IF(AND(K36&lt;&gt;K35,N36&gt;Parameters!$C$8,P36=P35),0,IF(AND(K36=K35,P36=P35),0,1))))</f>
        <v>0</v>
      </c>
      <c r="AW36" s="76">
        <f t="shared" si="18"/>
        <v>0</v>
      </c>
      <c r="AX36" s="76">
        <f>IF(AND($B36=1,Z36=Parameters!C$13),0,IF(AND($K36&lt;&gt;$K35,MOD($K36-1,Parameters!C$14)=0,Z36&gt;Z35),0,IF(Z36=Z35,0,1)))</f>
        <v>0</v>
      </c>
      <c r="AY36" s="76">
        <f>IF(AND($B36=1,AA36=Parameters!D$13),0,IF(AND($K36&lt;&gt;$K35,MOD($K36-1,Parameters!D$14)=0,AA36&gt;AA35),0,IF(AA36=AA35,0,1)))</f>
        <v>0</v>
      </c>
      <c r="AZ36" s="76">
        <f>IF(AND($B36=1,AB36=Parameters!E$13),0,IF(AND($K36&lt;&gt;$K35,MOD($K36-1,Parameters!E$14)=0,AB36&gt;AB35),0,IF(AB36=AB35,0,1)))</f>
        <v>0</v>
      </c>
      <c r="BA36" s="76">
        <f>IF(AND($B36=1,AC36=Parameters!F$13),0,IF(AND($K36&lt;&gt;$K35,MOD($K36-1,Parameters!F$14)=0,AC36&gt;AC35),0,IF(AC36=AC35,0,1)))</f>
        <v>0</v>
      </c>
      <c r="BB36" s="76">
        <f>IF(AND(B36=1,AJ36=Parameters!$C$36),0,IF(AND(I35&lt;Parameters!$C$18,AJ36&gt;AJ35),0,IF(AND(I35=Parameters!$C$19,AJ36=AJ35),0,IF(AND(I35&gt;Parameters!$C$20,AJ36&lt;AJ35),0,1))))</f>
        <v>0</v>
      </c>
      <c r="BC36" s="66">
        <f>IF(B36&lt;&gt;1,IF(AND(AQ36&gt;0,AR36&gt;AR35),0,IF(AND(AQ36&lt;0,AR36&lt;AR35),0,1)),IF(AND(AQ36&gt;0,AR36&gt;Parameters!$C$40),0,IF(AND(AQ36&lt;0,AR36&lt;Parameters!$C$40),0,1)))</f>
        <v>0</v>
      </c>
    </row>
    <row r="37" spans="2:55" x14ac:dyDescent="0.3">
      <c r="B37" s="101">
        <f>Data_Revised!B37</f>
        <v>34</v>
      </c>
      <c r="C37" s="7">
        <f>Data_Revised!C37</f>
        <v>12000</v>
      </c>
      <c r="D37" s="7">
        <f>Data_Revised!D37</f>
        <v>9500</v>
      </c>
      <c r="E37" s="7">
        <f>Data_Revised!E37</f>
        <v>18500</v>
      </c>
      <c r="F37" s="7">
        <f>Data_Revised!F37</f>
        <v>22400</v>
      </c>
      <c r="G37" s="7">
        <f>Data_Revised!G37</f>
        <v>15399.999999999998</v>
      </c>
      <c r="H37" s="7">
        <f>Data_Revised!H37</f>
        <v>22200</v>
      </c>
      <c r="I37" s="12">
        <f>Data_Revised!I37</f>
        <v>5</v>
      </c>
      <c r="J37" s="8"/>
      <c r="K37" s="56">
        <f t="shared" ref="K37:K69" si="26">INT((B37-1)/12)+1</f>
        <v>3</v>
      </c>
      <c r="L37" s="60">
        <f>IF(B37=1,0,IF(K37&lt;=Parameters!$C$3,Parameters!$D$3,Parameters!$D$4))</f>
        <v>5.0000000000000001E-3</v>
      </c>
      <c r="M37" s="7">
        <f>IF(B37=1,Parameters!$C$27,ROUNDDOWN(M36*(1+L37),0))</f>
        <v>14128</v>
      </c>
      <c r="N37" s="63">
        <f>IF(B37=1,Parameters!$C$28,IF(K37&lt;&gt;K36,ROUND(N36*(1+Parameters!$C$29),2),N36))</f>
        <v>64.900000000000006</v>
      </c>
      <c r="O37" s="63">
        <f t="shared" si="10"/>
        <v>916907.20000000007</v>
      </c>
      <c r="P37" s="60">
        <f>IF(K37=1,Parameters!$C$31,IF(K37&lt;&gt;K36,IF(N37&lt;=Parameters!$C$7,P36+Parameters!$D$7,P36+Parameters!$D$8),P36))</f>
        <v>7.9999999999999988E-2</v>
      </c>
      <c r="Q37" s="63">
        <f t="shared" si="11"/>
        <v>59.71</v>
      </c>
      <c r="R37" s="63">
        <f t="shared" si="19"/>
        <v>716520</v>
      </c>
      <c r="S37" s="7">
        <f t="shared" si="20"/>
        <v>26128</v>
      </c>
      <c r="T37" s="63">
        <f t="shared" si="12"/>
        <v>1633427.2000000002</v>
      </c>
      <c r="U37" s="63">
        <f t="shared" si="13"/>
        <v>62.516350275566452</v>
      </c>
      <c r="V37" s="63">
        <f>ROUND(U37*(1+Parameters!$C$34),2)</f>
        <v>84.4</v>
      </c>
      <c r="W37" s="63">
        <f>ROUNDDOWN(S37*Parameters!$C$33,0)</f>
        <v>10451</v>
      </c>
      <c r="X37" s="66">
        <f t="shared" si="14"/>
        <v>882064.4</v>
      </c>
      <c r="Y37" s="8"/>
      <c r="Z37" s="69">
        <f>IF($B37=1,Parameters!C$13,IF(AND($K37&lt;&gt;$K36,MOD($K37-1,Parameters!C$14)=0),ROUND(Z36*(1+Parameters!C$15),2),Z36))</f>
        <v>65</v>
      </c>
      <c r="AA37" s="63">
        <f>IF($B37=1,Parameters!D$13,IF(AND($K37&lt;&gt;$K36,MOD($K37-1,Parameters!D$14)=0),ROUND(AA36*(1+Parameters!D$15),2),AA36))</f>
        <v>31.5</v>
      </c>
      <c r="AB37" s="63">
        <f>IF($B37=1,Parameters!E$13,IF(AND($K37&lt;&gt;$K36,MOD($K37-1,Parameters!E$14)=0),ROUND(AB36*(1+Parameters!E$15),2),AB36))</f>
        <v>40</v>
      </c>
      <c r="AC37" s="63">
        <f>IF($B37=1,Parameters!F$13,IF(AND($K37&lt;&gt;$K36,MOD($K37-1,Parameters!F$14)=0),ROUND(AC36*(1+Parameters!F$15),2),AC36))</f>
        <v>50</v>
      </c>
      <c r="AD37" s="63">
        <f t="shared" si="21"/>
        <v>617500</v>
      </c>
      <c r="AE37" s="63">
        <f t="shared" si="22"/>
        <v>582750</v>
      </c>
      <c r="AF37" s="63">
        <f t="shared" si="23"/>
        <v>896000</v>
      </c>
      <c r="AG37" s="66">
        <f t="shared" si="24"/>
        <v>769999.99999999988</v>
      </c>
      <c r="AH37" s="83"/>
      <c r="AI37" s="72">
        <f>IF(B37=1,0,IF(I36&lt;Parameters!$C$18,Parameters!$D$18,IF(I36=Parameters!$C$19,Parameters!$D$19,Parameters!$D$20)))</f>
        <v>0.02</v>
      </c>
      <c r="AJ37" s="63">
        <f>IF(B37=1,Parameters!$C$36,ROUND(AJ36*(1+AI37),2))</f>
        <v>27.6</v>
      </c>
      <c r="AK37" s="63">
        <f>H37/Parameters!$C$38*(Parameters!$C$38-I37)*AJ37</f>
        <v>510600</v>
      </c>
      <c r="AL37" s="63">
        <f>I37*Parameters!$C$37</f>
        <v>100000</v>
      </c>
      <c r="AM37" s="66">
        <f t="shared" si="15"/>
        <v>410600</v>
      </c>
      <c r="AN37" s="8"/>
      <c r="AO37" s="69">
        <f t="shared" si="16"/>
        <v>3058664.4</v>
      </c>
      <c r="AP37" s="63">
        <f t="shared" si="25"/>
        <v>2833677.2</v>
      </c>
      <c r="AQ37" s="76">
        <f t="shared" ref="AQ37:AQ68" si="27">-T37+X37-AD37-AE37+AF37+AG37+AM37</f>
        <v>124987.1999999996</v>
      </c>
      <c r="AR37" s="66">
        <f>IF(B37=1,Parameters!$C$40+AQ37,AR36+AQ37)</f>
        <v>16027761.609999999</v>
      </c>
      <c r="AT37" s="69">
        <f>IF(AND(B37=1,M37=Parameters!$C$27),0,IF(AND(K37&lt;=Parameters!$C$3,M37&gt;M36),0,IF(M37&lt;M36,0,1)))</f>
        <v>0</v>
      </c>
      <c r="AU37" s="63">
        <f>IF(AND(B37=1,N37=Parameters!$C$28),0,IF(AND(K37&lt;&gt;K36,N37&gt;N36),0,IF(N37=N36,0,1)))</f>
        <v>0</v>
      </c>
      <c r="AV37" s="76">
        <f>IF(AND(B37=1,P37=Parameters!$C$31),0,IF(AND(K37&lt;&gt;K36,N37&lt;=Parameters!$C$7,P37&gt;P36),0,IF(AND(K37&lt;&gt;K36,N37&gt;Parameters!$C$8,P37=P36),0,IF(AND(K37=K36,P37=P36),0,1))))</f>
        <v>0</v>
      </c>
      <c r="AW37" s="76">
        <f t="shared" si="18"/>
        <v>0</v>
      </c>
      <c r="AX37" s="76">
        <f>IF(AND($B37=1,Z37=Parameters!C$13),0,IF(AND($K37&lt;&gt;$K36,MOD($K37-1,Parameters!C$14)=0,Z37&gt;Z36),0,IF(Z37=Z36,0,1)))</f>
        <v>0</v>
      </c>
      <c r="AY37" s="76">
        <f>IF(AND($B37=1,AA37=Parameters!D$13),0,IF(AND($K37&lt;&gt;$K36,MOD($K37-1,Parameters!D$14)=0,AA37&gt;AA36),0,IF(AA37=AA36,0,1)))</f>
        <v>0</v>
      </c>
      <c r="AZ37" s="76">
        <f>IF(AND($B37=1,AB37=Parameters!E$13),0,IF(AND($K37&lt;&gt;$K36,MOD($K37-1,Parameters!E$14)=0,AB37&gt;AB36),0,IF(AB37=AB36,0,1)))</f>
        <v>0</v>
      </c>
      <c r="BA37" s="76">
        <f>IF(AND($B37=1,AC37=Parameters!F$13),0,IF(AND($K37&lt;&gt;$K36,MOD($K37-1,Parameters!F$14)=0,AC37&gt;AC36),0,IF(AC37=AC36,0,1)))</f>
        <v>0</v>
      </c>
      <c r="BB37" s="76">
        <f>IF(AND(B37=1,AJ37=Parameters!$C$36),0,IF(AND(I36&lt;Parameters!$C$18,AJ37&gt;AJ36),0,IF(AND(I36=Parameters!$C$19,AJ37=AJ36),0,IF(AND(I36&gt;Parameters!$C$20,AJ37&lt;AJ36),0,1))))</f>
        <v>0</v>
      </c>
      <c r="BC37" s="66">
        <f>IF(B37&lt;&gt;1,IF(AND(AQ37&gt;0,AR37&gt;AR36),0,IF(AND(AQ37&lt;0,AR37&lt;AR36),0,1)),IF(AND(AQ37&gt;0,AR37&gt;Parameters!$C$40),0,IF(AND(AQ37&lt;0,AR37&lt;Parameters!$C$40),0,1)))</f>
        <v>0</v>
      </c>
    </row>
    <row r="38" spans="2:55" x14ac:dyDescent="0.3">
      <c r="B38" s="101">
        <f>Data_Revised!B38</f>
        <v>35</v>
      </c>
      <c r="C38" s="7">
        <f>Data_Revised!C38</f>
        <v>18500</v>
      </c>
      <c r="D38" s="7">
        <f>Data_Revised!D38</f>
        <v>8500</v>
      </c>
      <c r="E38" s="7">
        <f>Data_Revised!E38</f>
        <v>16500</v>
      </c>
      <c r="F38" s="7">
        <f>Data_Revised!F38</f>
        <v>18200</v>
      </c>
      <c r="G38" s="7">
        <f>Data_Revised!G38</f>
        <v>16099.999999999998</v>
      </c>
      <c r="H38" s="7">
        <f>Data_Revised!H38</f>
        <v>23100</v>
      </c>
      <c r="I38" s="12">
        <f>Data_Revised!I38</f>
        <v>0</v>
      </c>
      <c r="J38" s="8"/>
      <c r="K38" s="56">
        <f t="shared" si="26"/>
        <v>3</v>
      </c>
      <c r="L38" s="60">
        <f>IF(B38=1,0,IF(K38&lt;=Parameters!$C$3,Parameters!$D$3,Parameters!$D$4))</f>
        <v>5.0000000000000001E-3</v>
      </c>
      <c r="M38" s="7">
        <f>IF(B38=1,Parameters!$C$27,ROUNDDOWN(M37*(1+L38),0))</f>
        <v>14198</v>
      </c>
      <c r="N38" s="63">
        <f>IF(B38=1,Parameters!$C$28,IF(K38&lt;&gt;K37,ROUND(N37*(1+Parameters!$C$29),2),N37))</f>
        <v>64.900000000000006</v>
      </c>
      <c r="O38" s="63">
        <f t="shared" si="10"/>
        <v>921450.20000000007</v>
      </c>
      <c r="P38" s="60">
        <f>IF(K38=1,Parameters!$C$31,IF(K38&lt;&gt;K37,IF(N38&lt;=Parameters!$C$7,P37+Parameters!$D$7,P37+Parameters!$D$8),P37))</f>
        <v>7.9999999999999988E-2</v>
      </c>
      <c r="Q38" s="63">
        <f t="shared" si="11"/>
        <v>59.71</v>
      </c>
      <c r="R38" s="63">
        <f t="shared" si="19"/>
        <v>1104635</v>
      </c>
      <c r="S38" s="7">
        <f t="shared" si="20"/>
        <v>32698</v>
      </c>
      <c r="T38" s="63">
        <f t="shared" si="12"/>
        <v>2026085.2000000002</v>
      </c>
      <c r="U38" s="63">
        <f t="shared" si="13"/>
        <v>61.963581870450795</v>
      </c>
      <c r="V38" s="63">
        <f>ROUND(U38*(1+Parameters!$C$34),2)</f>
        <v>83.65</v>
      </c>
      <c r="W38" s="63">
        <f>ROUNDDOWN(S38*Parameters!$C$33,0)</f>
        <v>13079</v>
      </c>
      <c r="X38" s="66">
        <f t="shared" si="14"/>
        <v>1094058.3500000001</v>
      </c>
      <c r="Y38" s="8"/>
      <c r="Z38" s="69">
        <f>IF($B38=1,Parameters!C$13,IF(AND($K38&lt;&gt;$K37,MOD($K38-1,Parameters!C$14)=0),ROUND(Z37*(1+Parameters!C$15),2),Z37))</f>
        <v>65</v>
      </c>
      <c r="AA38" s="63">
        <f>IF($B38=1,Parameters!D$13,IF(AND($K38&lt;&gt;$K37,MOD($K38-1,Parameters!D$14)=0),ROUND(AA37*(1+Parameters!D$15),2),AA37))</f>
        <v>31.5</v>
      </c>
      <c r="AB38" s="63">
        <f>IF($B38=1,Parameters!E$13,IF(AND($K38&lt;&gt;$K37,MOD($K38-1,Parameters!E$14)=0),ROUND(AB37*(1+Parameters!E$15),2),AB37))</f>
        <v>40</v>
      </c>
      <c r="AC38" s="63">
        <f>IF($B38=1,Parameters!F$13,IF(AND($K38&lt;&gt;$K37,MOD($K38-1,Parameters!F$14)=0),ROUND(AC37*(1+Parameters!F$15),2),AC37))</f>
        <v>50</v>
      </c>
      <c r="AD38" s="63">
        <f t="shared" si="21"/>
        <v>552500</v>
      </c>
      <c r="AE38" s="63">
        <f t="shared" si="22"/>
        <v>519750</v>
      </c>
      <c r="AF38" s="63">
        <f t="shared" si="23"/>
        <v>728000</v>
      </c>
      <c r="AG38" s="66">
        <f t="shared" si="24"/>
        <v>804999.99999999988</v>
      </c>
      <c r="AH38" s="83"/>
      <c r="AI38" s="72">
        <f>IF(B38=1,0,IF(I37&lt;Parameters!$C$18,Parameters!$D$18,IF(I37=Parameters!$C$19,Parameters!$D$19,Parameters!$D$20)))</f>
        <v>-0.01</v>
      </c>
      <c r="AJ38" s="63">
        <f>IF(B38=1,Parameters!$C$36,ROUND(AJ37*(1+AI38),2))</f>
        <v>27.32</v>
      </c>
      <c r="AK38" s="63">
        <f>H38/Parameters!$C$38*(Parameters!$C$38-I38)*AJ38</f>
        <v>631092</v>
      </c>
      <c r="AL38" s="63">
        <f>I38*Parameters!$C$37</f>
        <v>0</v>
      </c>
      <c r="AM38" s="66">
        <f t="shared" si="15"/>
        <v>631092</v>
      </c>
      <c r="AN38" s="8"/>
      <c r="AO38" s="69">
        <f t="shared" si="16"/>
        <v>3258150.35</v>
      </c>
      <c r="AP38" s="63">
        <f t="shared" si="25"/>
        <v>3098335.2</v>
      </c>
      <c r="AQ38" s="76">
        <f t="shared" si="27"/>
        <v>159815.14999999979</v>
      </c>
      <c r="AR38" s="66">
        <f>IF(B38=1,Parameters!$C$40+AQ38,AR37+AQ38)</f>
        <v>16187576.76</v>
      </c>
      <c r="AT38" s="69">
        <f>IF(AND(B38=1,M38=Parameters!$C$27),0,IF(AND(K38&lt;=Parameters!$C$3,M38&gt;M37),0,IF(M38&lt;M37,0,1)))</f>
        <v>0</v>
      </c>
      <c r="AU38" s="63">
        <f>IF(AND(B38=1,N38=Parameters!$C$28),0,IF(AND(K38&lt;&gt;K37,N38&gt;N37),0,IF(N38=N37,0,1)))</f>
        <v>0</v>
      </c>
      <c r="AV38" s="76">
        <f>IF(AND(B38=1,P38=Parameters!$C$31),0,IF(AND(K38&lt;&gt;K37,N38&lt;=Parameters!$C$7,P38&gt;P37),0,IF(AND(K38&lt;&gt;K37,N38&gt;Parameters!$C$8,P38=P37),0,IF(AND(K38=K37,P38=P37),0,1))))</f>
        <v>0</v>
      </c>
      <c r="AW38" s="76">
        <f t="shared" si="18"/>
        <v>0</v>
      </c>
      <c r="AX38" s="76">
        <f>IF(AND($B38=1,Z38=Parameters!C$13),0,IF(AND($K38&lt;&gt;$K37,MOD($K38-1,Parameters!C$14)=0,Z38&gt;Z37),0,IF(Z38=Z37,0,1)))</f>
        <v>0</v>
      </c>
      <c r="AY38" s="76">
        <f>IF(AND($B38=1,AA38=Parameters!D$13),0,IF(AND($K38&lt;&gt;$K37,MOD($K38-1,Parameters!D$14)=0,AA38&gt;AA37),0,IF(AA38=AA37,0,1)))</f>
        <v>0</v>
      </c>
      <c r="AZ38" s="76">
        <f>IF(AND($B38=1,AB38=Parameters!E$13),0,IF(AND($K38&lt;&gt;$K37,MOD($K38-1,Parameters!E$14)=0,AB38&gt;AB37),0,IF(AB38=AB37,0,1)))</f>
        <v>0</v>
      </c>
      <c r="BA38" s="76">
        <f>IF(AND($B38=1,AC38=Parameters!F$13),0,IF(AND($K38&lt;&gt;$K37,MOD($K38-1,Parameters!F$14)=0,AC38&gt;AC37),0,IF(AC38=AC37,0,1)))</f>
        <v>0</v>
      </c>
      <c r="BB38" s="76">
        <f>IF(AND(B38=1,AJ38=Parameters!$C$36),0,IF(AND(I37&lt;Parameters!$C$18,AJ38&gt;AJ37),0,IF(AND(I37=Parameters!$C$19,AJ38=AJ37),0,IF(AND(I37&gt;Parameters!$C$20,AJ38&lt;AJ37),0,1))))</f>
        <v>0</v>
      </c>
      <c r="BC38" s="66">
        <f>IF(B38&lt;&gt;1,IF(AND(AQ38&gt;0,AR38&gt;AR37),0,IF(AND(AQ38&lt;0,AR38&lt;AR37),0,1)),IF(AND(AQ38&gt;0,AR38&gt;Parameters!$C$40),0,IF(AND(AQ38&lt;0,AR38&lt;Parameters!$C$40),0,1)))</f>
        <v>0</v>
      </c>
    </row>
    <row r="39" spans="2:55" x14ac:dyDescent="0.3">
      <c r="B39" s="101">
        <f>Data_Revised!B39</f>
        <v>36</v>
      </c>
      <c r="C39" s="7">
        <f>Data_Revised!C39</f>
        <v>11000</v>
      </c>
      <c r="D39" s="7">
        <f>Data_Revised!D39</f>
        <v>13500</v>
      </c>
      <c r="E39" s="7">
        <f>Data_Revised!E39</f>
        <v>23500</v>
      </c>
      <c r="F39" s="7">
        <f>Data_Revised!F39</f>
        <v>18900</v>
      </c>
      <c r="G39" s="7">
        <f>Data_Revised!G39</f>
        <v>17500</v>
      </c>
      <c r="H39" s="7">
        <f>Data_Revised!H39</f>
        <v>21000</v>
      </c>
      <c r="I39" s="12">
        <f>Data_Revised!I39</f>
        <v>1</v>
      </c>
      <c r="J39" s="8"/>
      <c r="K39" s="56">
        <f t="shared" si="26"/>
        <v>3</v>
      </c>
      <c r="L39" s="60">
        <f>IF(B39=1,0,IF(K39&lt;=Parameters!$C$3,Parameters!$D$3,Parameters!$D$4))</f>
        <v>5.0000000000000001E-3</v>
      </c>
      <c r="M39" s="7">
        <f>IF(B39=1,Parameters!$C$27,ROUNDDOWN(M38*(1+L39),0))</f>
        <v>14268</v>
      </c>
      <c r="N39" s="63">
        <f>IF(B39=1,Parameters!$C$28,IF(K39&lt;&gt;K38,ROUND(N38*(1+Parameters!$C$29),2),N38))</f>
        <v>64.900000000000006</v>
      </c>
      <c r="O39" s="63">
        <f t="shared" si="10"/>
        <v>925993.20000000007</v>
      </c>
      <c r="P39" s="60">
        <f>IF(K39=1,Parameters!$C$31,IF(K39&lt;&gt;K38,IF(N39&lt;=Parameters!$C$7,P38+Parameters!$D$7,P38+Parameters!$D$8),P38))</f>
        <v>7.9999999999999988E-2</v>
      </c>
      <c r="Q39" s="63">
        <f t="shared" si="11"/>
        <v>59.71</v>
      </c>
      <c r="R39" s="63">
        <f t="shared" si="19"/>
        <v>656810</v>
      </c>
      <c r="S39" s="7">
        <f t="shared" si="20"/>
        <v>25268</v>
      </c>
      <c r="T39" s="63">
        <f t="shared" si="12"/>
        <v>1582803.2000000002</v>
      </c>
      <c r="U39" s="63">
        <f t="shared" si="13"/>
        <v>62.640620547728361</v>
      </c>
      <c r="V39" s="63">
        <f>ROUND(U39*(1+Parameters!$C$34),2)</f>
        <v>84.56</v>
      </c>
      <c r="W39" s="63">
        <f>ROUNDDOWN(S39*Parameters!$C$33,0)</f>
        <v>10107</v>
      </c>
      <c r="X39" s="66">
        <f t="shared" si="14"/>
        <v>854647.92</v>
      </c>
      <c r="Y39" s="8"/>
      <c r="Z39" s="69">
        <f>IF($B39=1,Parameters!C$13,IF(AND($K39&lt;&gt;$K38,MOD($K39-1,Parameters!C$14)=0),ROUND(Z38*(1+Parameters!C$15),2),Z38))</f>
        <v>65</v>
      </c>
      <c r="AA39" s="63">
        <f>IF($B39=1,Parameters!D$13,IF(AND($K39&lt;&gt;$K38,MOD($K39-1,Parameters!D$14)=0),ROUND(AA38*(1+Parameters!D$15),2),AA38))</f>
        <v>31.5</v>
      </c>
      <c r="AB39" s="63">
        <f>IF($B39=1,Parameters!E$13,IF(AND($K39&lt;&gt;$K38,MOD($K39-1,Parameters!E$14)=0),ROUND(AB38*(1+Parameters!E$15),2),AB38))</f>
        <v>40</v>
      </c>
      <c r="AC39" s="63">
        <f>IF($B39=1,Parameters!F$13,IF(AND($K39&lt;&gt;$K38,MOD($K39-1,Parameters!F$14)=0),ROUND(AC38*(1+Parameters!F$15),2),AC38))</f>
        <v>50</v>
      </c>
      <c r="AD39" s="63">
        <f t="shared" si="21"/>
        <v>877500</v>
      </c>
      <c r="AE39" s="63">
        <f t="shared" si="22"/>
        <v>740250</v>
      </c>
      <c r="AF39" s="63">
        <f t="shared" si="23"/>
        <v>756000</v>
      </c>
      <c r="AG39" s="66">
        <f t="shared" si="24"/>
        <v>875000</v>
      </c>
      <c r="AH39" s="83"/>
      <c r="AI39" s="72">
        <f>IF(B39=1,0,IF(I38&lt;Parameters!$C$18,Parameters!$D$18,IF(I38=Parameters!$C$19,Parameters!$D$19,Parameters!$D$20)))</f>
        <v>0.02</v>
      </c>
      <c r="AJ39" s="63">
        <f>IF(B39=1,Parameters!$C$36,ROUND(AJ38*(1+AI39),2))</f>
        <v>27.87</v>
      </c>
      <c r="AK39" s="63">
        <f>H39/Parameters!$C$38*(Parameters!$C$38-I39)*AJ39</f>
        <v>565761</v>
      </c>
      <c r="AL39" s="63">
        <f>I39*Parameters!$C$37</f>
        <v>20000</v>
      </c>
      <c r="AM39" s="66">
        <f t="shared" si="15"/>
        <v>545761</v>
      </c>
      <c r="AN39" s="8"/>
      <c r="AO39" s="69">
        <f t="shared" si="16"/>
        <v>3051408.92</v>
      </c>
      <c r="AP39" s="63">
        <f t="shared" si="25"/>
        <v>3200553.2</v>
      </c>
      <c r="AQ39" s="76">
        <f t="shared" si="27"/>
        <v>-169144.28000000026</v>
      </c>
      <c r="AR39" s="66">
        <f>IF(B39=1,Parameters!$C$40+AQ39,AR38+AQ39)</f>
        <v>16018432.48</v>
      </c>
      <c r="AT39" s="69">
        <f>IF(AND(B39=1,M39=Parameters!$C$27),0,IF(AND(K39&lt;=Parameters!$C$3,M39&gt;M38),0,IF(M39&lt;M38,0,1)))</f>
        <v>0</v>
      </c>
      <c r="AU39" s="63">
        <f>IF(AND(B39=1,N39=Parameters!$C$28),0,IF(AND(K39&lt;&gt;K38,N39&gt;N38),0,IF(N39=N38,0,1)))</f>
        <v>0</v>
      </c>
      <c r="AV39" s="76">
        <f>IF(AND(B39=1,P39=Parameters!$C$31),0,IF(AND(K39&lt;&gt;K38,N39&lt;=Parameters!$C$7,P39&gt;P38),0,IF(AND(K39&lt;&gt;K38,N39&gt;Parameters!$C$8,P39=P38),0,IF(AND(K39=K38,P39=P38),0,1))))</f>
        <v>0</v>
      </c>
      <c r="AW39" s="76">
        <f t="shared" si="18"/>
        <v>0</v>
      </c>
      <c r="AX39" s="76">
        <f>IF(AND($B39=1,Z39=Parameters!C$13),0,IF(AND($K39&lt;&gt;$K38,MOD($K39-1,Parameters!C$14)=0,Z39&gt;Z38),0,IF(Z39=Z38,0,1)))</f>
        <v>0</v>
      </c>
      <c r="AY39" s="76">
        <f>IF(AND($B39=1,AA39=Parameters!D$13),0,IF(AND($K39&lt;&gt;$K38,MOD($K39-1,Parameters!D$14)=0,AA39&gt;AA38),0,IF(AA39=AA38,0,1)))</f>
        <v>0</v>
      </c>
      <c r="AZ39" s="76">
        <f>IF(AND($B39=1,AB39=Parameters!E$13),0,IF(AND($K39&lt;&gt;$K38,MOD($K39-1,Parameters!E$14)=0,AB39&gt;AB38),0,IF(AB39=AB38,0,1)))</f>
        <v>0</v>
      </c>
      <c r="BA39" s="76">
        <f>IF(AND($B39=1,AC39=Parameters!F$13),0,IF(AND($K39&lt;&gt;$K38,MOD($K39-1,Parameters!F$14)=0,AC39&gt;AC38),0,IF(AC39=AC38,0,1)))</f>
        <v>0</v>
      </c>
      <c r="BB39" s="76">
        <f>IF(AND(B39=1,AJ39=Parameters!$C$36),0,IF(AND(I38&lt;Parameters!$C$18,AJ39&gt;AJ38),0,IF(AND(I38=Parameters!$C$19,AJ39=AJ38),0,IF(AND(I38&gt;Parameters!$C$20,AJ39&lt;AJ38),0,1))))</f>
        <v>0</v>
      </c>
      <c r="BC39" s="66">
        <f>IF(B39&lt;&gt;1,IF(AND(AQ39&gt;0,AR39&gt;AR38),0,IF(AND(AQ39&lt;0,AR39&lt;AR38),0,1)),IF(AND(AQ39&gt;0,AR39&gt;Parameters!$C$40),0,IF(AND(AQ39&lt;0,AR39&lt;Parameters!$C$40),0,1)))</f>
        <v>0</v>
      </c>
    </row>
    <row r="40" spans="2:55" x14ac:dyDescent="0.3">
      <c r="B40" s="101">
        <f>Data_Revised!B40</f>
        <v>37</v>
      </c>
      <c r="C40" s="7">
        <f>Data_Revised!C40</f>
        <v>15500</v>
      </c>
      <c r="D40" s="7">
        <f>Data_Revised!D40</f>
        <v>10500</v>
      </c>
      <c r="E40" s="7">
        <f>Data_Revised!E40</f>
        <v>17500</v>
      </c>
      <c r="F40" s="7">
        <f>Data_Revised!F40</f>
        <v>20300</v>
      </c>
      <c r="G40" s="7">
        <f>Data_Revised!G40</f>
        <v>21000</v>
      </c>
      <c r="H40" s="7">
        <f>Data_Revised!H40</f>
        <v>17100</v>
      </c>
      <c r="I40" s="12">
        <f>Data_Revised!I40</f>
        <v>5</v>
      </c>
      <c r="J40" s="8"/>
      <c r="K40" s="56">
        <f t="shared" si="26"/>
        <v>4</v>
      </c>
      <c r="L40" s="60">
        <f>IF(B40=1,0,IF(K40&lt;=Parameters!$C$3,Parameters!$D$3,Parameters!$D$4))</f>
        <v>5.0000000000000001E-3</v>
      </c>
      <c r="M40" s="7">
        <f>IF(B40=1,Parameters!$C$27,ROUNDDOWN(M39*(1+L40),0))</f>
        <v>14339</v>
      </c>
      <c r="N40" s="63">
        <f>IF(B40=1,Parameters!$C$28,IF(K40&lt;&gt;K39,ROUND(N39*(1+Parameters!$C$29),2),N39))</f>
        <v>67.5</v>
      </c>
      <c r="O40" s="63">
        <f t="shared" si="10"/>
        <v>967882.5</v>
      </c>
      <c r="P40" s="60">
        <f>IF(K40=1,Parameters!$C$31,IF(K40&lt;&gt;K39,IF(N40&lt;=Parameters!$C$7,P39+Parameters!$D$7,P39+Parameters!$D$8),P39))</f>
        <v>8.9999999999999983E-2</v>
      </c>
      <c r="Q40" s="63">
        <f t="shared" si="11"/>
        <v>61.43</v>
      </c>
      <c r="R40" s="63">
        <f t="shared" si="19"/>
        <v>952165</v>
      </c>
      <c r="S40" s="7">
        <f t="shared" si="20"/>
        <v>29839</v>
      </c>
      <c r="T40" s="63">
        <f t="shared" si="12"/>
        <v>1920047.5</v>
      </c>
      <c r="U40" s="63">
        <f t="shared" si="13"/>
        <v>64.34691175977747</v>
      </c>
      <c r="V40" s="63">
        <f>ROUND(U40*(1+Parameters!$C$34),2)</f>
        <v>86.87</v>
      </c>
      <c r="W40" s="63">
        <f>ROUNDDOWN(S40*Parameters!$C$33,0)</f>
        <v>11935</v>
      </c>
      <c r="X40" s="66">
        <f t="shared" si="14"/>
        <v>1036793.4500000001</v>
      </c>
      <c r="Y40" s="8"/>
      <c r="Z40" s="69">
        <f>IF($B40=1,Parameters!C$13,IF(AND($K40&lt;&gt;$K39,MOD($K40-1,Parameters!C$14)=0),ROUND(Z39*(1+Parameters!C$15),2),Z39))</f>
        <v>65</v>
      </c>
      <c r="AA40" s="63">
        <f>IF($B40=1,Parameters!D$13,IF(AND($K40&lt;&gt;$K39,MOD($K40-1,Parameters!D$14)=0),ROUND(AA39*(1+Parameters!D$15),2),AA39))</f>
        <v>31.5</v>
      </c>
      <c r="AB40" s="63">
        <f>IF($B40=1,Parameters!E$13,IF(AND($K40&lt;&gt;$K39,MOD($K40-1,Parameters!E$14)=0),ROUND(AB39*(1+Parameters!E$15),2),AB39))</f>
        <v>40</v>
      </c>
      <c r="AC40" s="63">
        <f>IF($B40=1,Parameters!F$13,IF(AND($K40&lt;&gt;$K39,MOD($K40-1,Parameters!F$14)=0),ROUND(AC39*(1+Parameters!F$15),2),AC39))</f>
        <v>55</v>
      </c>
      <c r="AD40" s="63">
        <f t="shared" si="21"/>
        <v>682500</v>
      </c>
      <c r="AE40" s="63">
        <f t="shared" si="22"/>
        <v>551250</v>
      </c>
      <c r="AF40" s="63">
        <f t="shared" si="23"/>
        <v>812000</v>
      </c>
      <c r="AG40" s="66">
        <f t="shared" si="24"/>
        <v>1155000</v>
      </c>
      <c r="AH40" s="83"/>
      <c r="AI40" s="72">
        <f>IF(B40=1,0,IF(I39&lt;Parameters!$C$18,Parameters!$D$18,IF(I39=Parameters!$C$19,Parameters!$D$19,Parameters!$D$20)))</f>
        <v>0.02</v>
      </c>
      <c r="AJ40" s="63">
        <f>IF(B40=1,Parameters!$C$36,ROUND(AJ39*(1+AI40),2))</f>
        <v>28.43</v>
      </c>
      <c r="AK40" s="63">
        <f>H40/Parameters!$C$38*(Parameters!$C$38-I40)*AJ40</f>
        <v>405127.5</v>
      </c>
      <c r="AL40" s="63">
        <f>I40*Parameters!$C$37</f>
        <v>100000</v>
      </c>
      <c r="AM40" s="66">
        <f t="shared" si="15"/>
        <v>305127.5</v>
      </c>
      <c r="AN40" s="8"/>
      <c r="AO40" s="69">
        <f t="shared" si="16"/>
        <v>3408920.95</v>
      </c>
      <c r="AP40" s="63">
        <f t="shared" si="25"/>
        <v>3153797.5</v>
      </c>
      <c r="AQ40" s="76">
        <f t="shared" si="27"/>
        <v>155123.45000000019</v>
      </c>
      <c r="AR40" s="66">
        <f>IF(B40=1,Parameters!$C$40+AQ40,AR39+AQ40)</f>
        <v>16173555.93</v>
      </c>
      <c r="AT40" s="69">
        <f>IF(AND(B40=1,M40=Parameters!$C$27),0,IF(AND(K40&lt;=Parameters!$C$3,M40&gt;M39),0,IF(M40&lt;M39,0,1)))</f>
        <v>0</v>
      </c>
      <c r="AU40" s="63">
        <f>IF(AND(B40=1,N40=Parameters!$C$28),0,IF(AND(K40&lt;&gt;K39,N40&gt;N39),0,IF(N40=N39,0,1)))</f>
        <v>0</v>
      </c>
      <c r="AV40" s="76">
        <f>IF(AND(B40=1,P40=Parameters!$C$31),0,IF(AND(K40&lt;&gt;K39,N40&lt;=Parameters!$C$7,P40&gt;P39),0,IF(AND(K40&lt;&gt;K39,N40&gt;Parameters!$C$8,P40=P39),0,IF(AND(K40=K39,P40=P39),0,1))))</f>
        <v>0</v>
      </c>
      <c r="AW40" s="76">
        <f t="shared" si="18"/>
        <v>0</v>
      </c>
      <c r="AX40" s="76">
        <f>IF(AND($B40=1,Z40=Parameters!C$13),0,IF(AND($K40&lt;&gt;$K39,MOD($K40-1,Parameters!C$14)=0,Z40&gt;Z39),0,IF(Z40=Z39,0,1)))</f>
        <v>0</v>
      </c>
      <c r="AY40" s="76">
        <f>IF(AND($B40=1,AA40=Parameters!D$13),0,IF(AND($K40&lt;&gt;$K39,MOD($K40-1,Parameters!D$14)=0,AA40&gt;AA39),0,IF(AA40=AA39,0,1)))</f>
        <v>0</v>
      </c>
      <c r="AZ40" s="76">
        <f>IF(AND($B40=1,AB40=Parameters!E$13),0,IF(AND($K40&lt;&gt;$K39,MOD($K40-1,Parameters!E$14)=0,AB40&gt;AB39),0,IF(AB40=AB39,0,1)))</f>
        <v>0</v>
      </c>
      <c r="BA40" s="76">
        <f>IF(AND($B40=1,AC40=Parameters!F$13),0,IF(AND($K40&lt;&gt;$K39,MOD($K40-1,Parameters!F$14)=0,AC40&gt;AC39),0,IF(AC40=AC39,0,1)))</f>
        <v>0</v>
      </c>
      <c r="BB40" s="76">
        <f>IF(AND(B40=1,AJ40=Parameters!$C$36),0,IF(AND(I39&lt;Parameters!$C$18,AJ40&gt;AJ39),0,IF(AND(I39=Parameters!$C$19,AJ40=AJ39),0,IF(AND(I39&gt;Parameters!$C$20,AJ40&lt;AJ39),0,1))))</f>
        <v>0</v>
      </c>
      <c r="BC40" s="66">
        <f>IF(B40&lt;&gt;1,IF(AND(AQ40&gt;0,AR40&gt;AR39),0,IF(AND(AQ40&lt;0,AR40&lt;AR39),0,1)),IF(AND(AQ40&gt;0,AR40&gt;Parameters!$C$40),0,IF(AND(AQ40&lt;0,AR40&lt;Parameters!$C$40),0,1)))</f>
        <v>0</v>
      </c>
    </row>
    <row r="41" spans="2:55" x14ac:dyDescent="0.3">
      <c r="B41" s="101">
        <f>Data_Revised!B41</f>
        <v>38</v>
      </c>
      <c r="C41" s="7">
        <f>Data_Revised!C41</f>
        <v>17500</v>
      </c>
      <c r="D41" s="7">
        <f>Data_Revised!D41</f>
        <v>10000</v>
      </c>
      <c r="E41" s="7">
        <f>Data_Revised!E41</f>
        <v>24000</v>
      </c>
      <c r="F41" s="7">
        <f>Data_Revised!F41</f>
        <v>19600</v>
      </c>
      <c r="G41" s="7">
        <f>Data_Revised!G41</f>
        <v>16800</v>
      </c>
      <c r="H41" s="7">
        <f>Data_Revised!H41</f>
        <v>17700</v>
      </c>
      <c r="I41" s="12">
        <f>Data_Revised!I41</f>
        <v>1</v>
      </c>
      <c r="J41" s="8"/>
      <c r="K41" s="56">
        <f t="shared" si="26"/>
        <v>4</v>
      </c>
      <c r="L41" s="60">
        <f>IF(B41=1,0,IF(K41&lt;=Parameters!$C$3,Parameters!$D$3,Parameters!$D$4))</f>
        <v>5.0000000000000001E-3</v>
      </c>
      <c r="M41" s="7">
        <f>IF(B41=1,Parameters!$C$27,ROUNDDOWN(M40*(1+L41),0))</f>
        <v>14410</v>
      </c>
      <c r="N41" s="63">
        <f>IF(B41=1,Parameters!$C$28,IF(K41&lt;&gt;K40,ROUND(N40*(1+Parameters!$C$29),2),N40))</f>
        <v>67.5</v>
      </c>
      <c r="O41" s="63">
        <f t="shared" si="10"/>
        <v>972675</v>
      </c>
      <c r="P41" s="60">
        <f>IF(K41=1,Parameters!$C$31,IF(K41&lt;&gt;K40,IF(N41&lt;=Parameters!$C$7,P40+Parameters!$D$7,P40+Parameters!$D$8),P40))</f>
        <v>8.9999999999999983E-2</v>
      </c>
      <c r="Q41" s="63">
        <f t="shared" si="11"/>
        <v>61.43</v>
      </c>
      <c r="R41" s="63">
        <f t="shared" si="19"/>
        <v>1075025</v>
      </c>
      <c r="S41" s="7">
        <f t="shared" si="20"/>
        <v>31910</v>
      </c>
      <c r="T41" s="63">
        <f t="shared" si="12"/>
        <v>2047700</v>
      </c>
      <c r="U41" s="63">
        <f t="shared" si="13"/>
        <v>64.17110623628956</v>
      </c>
      <c r="V41" s="63">
        <f>ROUND(U41*(1+Parameters!$C$34),2)</f>
        <v>86.63</v>
      </c>
      <c r="W41" s="63">
        <f>ROUNDDOWN(S41*Parameters!$C$33,0)</f>
        <v>12764</v>
      </c>
      <c r="X41" s="66">
        <f t="shared" si="14"/>
        <v>1105745.3199999998</v>
      </c>
      <c r="Y41" s="8"/>
      <c r="Z41" s="69">
        <f>IF($B41=1,Parameters!C$13,IF(AND($K41&lt;&gt;$K40,MOD($K41-1,Parameters!C$14)=0),ROUND(Z40*(1+Parameters!C$15),2),Z40))</f>
        <v>65</v>
      </c>
      <c r="AA41" s="63">
        <f>IF($B41=1,Parameters!D$13,IF(AND($K41&lt;&gt;$K40,MOD($K41-1,Parameters!D$14)=0),ROUND(AA40*(1+Parameters!D$15),2),AA40))</f>
        <v>31.5</v>
      </c>
      <c r="AB41" s="63">
        <f>IF($B41=1,Parameters!E$13,IF(AND($K41&lt;&gt;$K40,MOD($K41-1,Parameters!E$14)=0),ROUND(AB40*(1+Parameters!E$15),2),AB40))</f>
        <v>40</v>
      </c>
      <c r="AC41" s="63">
        <f>IF($B41=1,Parameters!F$13,IF(AND($K41&lt;&gt;$K40,MOD($K41-1,Parameters!F$14)=0),ROUND(AC40*(1+Parameters!F$15),2),AC40))</f>
        <v>55</v>
      </c>
      <c r="AD41" s="63">
        <f t="shared" si="21"/>
        <v>650000</v>
      </c>
      <c r="AE41" s="63">
        <f t="shared" si="22"/>
        <v>756000</v>
      </c>
      <c r="AF41" s="63">
        <f t="shared" si="23"/>
        <v>784000</v>
      </c>
      <c r="AG41" s="66">
        <f t="shared" si="24"/>
        <v>924000</v>
      </c>
      <c r="AH41" s="83"/>
      <c r="AI41" s="72">
        <f>IF(B41=1,0,IF(I40&lt;Parameters!$C$18,Parameters!$D$18,IF(I40=Parameters!$C$19,Parameters!$D$19,Parameters!$D$20)))</f>
        <v>-0.01</v>
      </c>
      <c r="AJ41" s="63">
        <f>IF(B41=1,Parameters!$C$36,ROUND(AJ40*(1+AI41),2))</f>
        <v>28.15</v>
      </c>
      <c r="AK41" s="63">
        <f>H41/Parameters!$C$38*(Parameters!$C$38-I41)*AJ41</f>
        <v>481646.5</v>
      </c>
      <c r="AL41" s="63">
        <f>I41*Parameters!$C$37</f>
        <v>20000</v>
      </c>
      <c r="AM41" s="66">
        <f t="shared" si="15"/>
        <v>461646.5</v>
      </c>
      <c r="AN41" s="8"/>
      <c r="AO41" s="69">
        <f t="shared" si="16"/>
        <v>3295391.82</v>
      </c>
      <c r="AP41" s="63">
        <f t="shared" si="25"/>
        <v>3453700</v>
      </c>
      <c r="AQ41" s="76">
        <f t="shared" si="27"/>
        <v>-178308.18000000017</v>
      </c>
      <c r="AR41" s="66">
        <f>IF(B41=1,Parameters!$C$40+AQ41,AR40+AQ41)</f>
        <v>15995247.75</v>
      </c>
      <c r="AT41" s="69">
        <f>IF(AND(B41=1,M41=Parameters!$C$27),0,IF(AND(K41&lt;=Parameters!$C$3,M41&gt;M40),0,IF(M41&lt;M40,0,1)))</f>
        <v>0</v>
      </c>
      <c r="AU41" s="63">
        <f>IF(AND(B41=1,N41=Parameters!$C$28),0,IF(AND(K41&lt;&gt;K40,N41&gt;N40),0,IF(N41=N40,0,1)))</f>
        <v>0</v>
      </c>
      <c r="AV41" s="76">
        <f>IF(AND(B41=1,P41=Parameters!$C$31),0,IF(AND(K41&lt;&gt;K40,N41&lt;=Parameters!$C$7,P41&gt;P40),0,IF(AND(K41&lt;&gt;K40,N41&gt;Parameters!$C$8,P41=P40),0,IF(AND(K41=K40,P41=P40),0,1))))</f>
        <v>0</v>
      </c>
      <c r="AW41" s="76">
        <f t="shared" si="18"/>
        <v>0</v>
      </c>
      <c r="AX41" s="76">
        <f>IF(AND($B41=1,Z41=Parameters!C$13),0,IF(AND($K41&lt;&gt;$K40,MOD($K41-1,Parameters!C$14)=0,Z41&gt;Z40),0,IF(Z41=Z40,0,1)))</f>
        <v>0</v>
      </c>
      <c r="AY41" s="76">
        <f>IF(AND($B41=1,AA41=Parameters!D$13),0,IF(AND($K41&lt;&gt;$K40,MOD($K41-1,Parameters!D$14)=0,AA41&gt;AA40),0,IF(AA41=AA40,0,1)))</f>
        <v>0</v>
      </c>
      <c r="AZ41" s="76">
        <f>IF(AND($B41=1,AB41=Parameters!E$13),0,IF(AND($K41&lt;&gt;$K40,MOD($K41-1,Parameters!E$14)=0,AB41&gt;AB40),0,IF(AB41=AB40,0,1)))</f>
        <v>0</v>
      </c>
      <c r="BA41" s="76">
        <f>IF(AND($B41=1,AC41=Parameters!F$13),0,IF(AND($K41&lt;&gt;$K40,MOD($K41-1,Parameters!F$14)=0,AC41&gt;AC40),0,IF(AC41=AC40,0,1)))</f>
        <v>0</v>
      </c>
      <c r="BB41" s="76">
        <f>IF(AND(B41=1,AJ41=Parameters!$C$36),0,IF(AND(I40&lt;Parameters!$C$18,AJ41&gt;AJ40),0,IF(AND(I40=Parameters!$C$19,AJ41=AJ40),0,IF(AND(I40&gt;Parameters!$C$20,AJ41&lt;AJ40),0,1))))</f>
        <v>0</v>
      </c>
      <c r="BC41" s="66">
        <f>IF(B41&lt;&gt;1,IF(AND(AQ41&gt;0,AR41&gt;AR40),0,IF(AND(AQ41&lt;0,AR41&lt;AR40),0,1)),IF(AND(AQ41&gt;0,AR41&gt;Parameters!$C$40),0,IF(AND(AQ41&lt;0,AR41&lt;Parameters!$C$40),0,1)))</f>
        <v>0</v>
      </c>
    </row>
    <row r="42" spans="2:55" x14ac:dyDescent="0.3">
      <c r="B42" s="101">
        <f>Data_Revised!B42</f>
        <v>39</v>
      </c>
      <c r="C42" s="7">
        <f>Data_Revised!C42</f>
        <v>15500</v>
      </c>
      <c r="D42" s="7">
        <f>Data_Revised!D42</f>
        <v>10000</v>
      </c>
      <c r="E42" s="7">
        <f>Data_Revised!E42</f>
        <v>17000</v>
      </c>
      <c r="F42" s="7">
        <f>Data_Revised!F42</f>
        <v>23800</v>
      </c>
      <c r="G42" s="7">
        <f>Data_Revised!G42</f>
        <v>14000</v>
      </c>
      <c r="H42" s="7">
        <f>Data_Revised!H42</f>
        <v>12300</v>
      </c>
      <c r="I42" s="12">
        <f>Data_Revised!I42</f>
        <v>5</v>
      </c>
      <c r="J42" s="8"/>
      <c r="K42" s="56">
        <f t="shared" si="26"/>
        <v>4</v>
      </c>
      <c r="L42" s="60">
        <f>IF(B42=1,0,IF(K42&lt;=Parameters!$C$3,Parameters!$D$3,Parameters!$D$4))</f>
        <v>5.0000000000000001E-3</v>
      </c>
      <c r="M42" s="7">
        <f>IF(B42=1,Parameters!$C$27,ROUNDDOWN(M41*(1+L42),0))</f>
        <v>14482</v>
      </c>
      <c r="N42" s="63">
        <f>IF(B42=1,Parameters!$C$28,IF(K42&lt;&gt;K41,ROUND(N41*(1+Parameters!$C$29),2),N41))</f>
        <v>67.5</v>
      </c>
      <c r="O42" s="63">
        <f t="shared" si="10"/>
        <v>977535</v>
      </c>
      <c r="P42" s="60">
        <f>IF(K42=1,Parameters!$C$31,IF(K42&lt;&gt;K41,IF(N42&lt;=Parameters!$C$7,P41+Parameters!$D$7,P41+Parameters!$D$8),P41))</f>
        <v>8.9999999999999983E-2</v>
      </c>
      <c r="Q42" s="63">
        <f t="shared" si="11"/>
        <v>61.43</v>
      </c>
      <c r="R42" s="63">
        <f t="shared" si="19"/>
        <v>952165</v>
      </c>
      <c r="S42" s="7">
        <f t="shared" si="20"/>
        <v>29982</v>
      </c>
      <c r="T42" s="63">
        <f t="shared" si="12"/>
        <v>1929700</v>
      </c>
      <c r="U42" s="63">
        <f t="shared" si="13"/>
        <v>64.361950503635512</v>
      </c>
      <c r="V42" s="63">
        <f>ROUND(U42*(1+Parameters!$C$34),2)</f>
        <v>86.89</v>
      </c>
      <c r="W42" s="63">
        <f>ROUNDDOWN(S42*Parameters!$C$33,0)</f>
        <v>11992</v>
      </c>
      <c r="X42" s="66">
        <f t="shared" si="14"/>
        <v>1041984.88</v>
      </c>
      <c r="Y42" s="8"/>
      <c r="Z42" s="69">
        <f>IF($B42=1,Parameters!C$13,IF(AND($K42&lt;&gt;$K41,MOD($K42-1,Parameters!C$14)=0),ROUND(Z41*(1+Parameters!C$15),2),Z41))</f>
        <v>65</v>
      </c>
      <c r="AA42" s="63">
        <f>IF($B42=1,Parameters!D$13,IF(AND($K42&lt;&gt;$K41,MOD($K42-1,Parameters!D$14)=0),ROUND(AA41*(1+Parameters!D$15),2),AA41))</f>
        <v>31.5</v>
      </c>
      <c r="AB42" s="63">
        <f>IF($B42=1,Parameters!E$13,IF(AND($K42&lt;&gt;$K41,MOD($K42-1,Parameters!E$14)=0),ROUND(AB41*(1+Parameters!E$15),2),AB41))</f>
        <v>40</v>
      </c>
      <c r="AC42" s="63">
        <f>IF($B42=1,Parameters!F$13,IF(AND($K42&lt;&gt;$K41,MOD($K42-1,Parameters!F$14)=0),ROUND(AC41*(1+Parameters!F$15),2),AC41))</f>
        <v>55</v>
      </c>
      <c r="AD42" s="63">
        <f t="shared" si="21"/>
        <v>650000</v>
      </c>
      <c r="AE42" s="63">
        <f t="shared" si="22"/>
        <v>535500</v>
      </c>
      <c r="AF42" s="63">
        <f t="shared" si="23"/>
        <v>952000</v>
      </c>
      <c r="AG42" s="66">
        <f t="shared" si="24"/>
        <v>770000</v>
      </c>
      <c r="AH42" s="83"/>
      <c r="AI42" s="72">
        <f>IF(B42=1,0,IF(I41&lt;Parameters!$C$18,Parameters!$D$18,IF(I41=Parameters!$C$19,Parameters!$D$19,Parameters!$D$20)))</f>
        <v>0.02</v>
      </c>
      <c r="AJ42" s="63">
        <f>IF(B42=1,Parameters!$C$36,ROUND(AJ41*(1+AI42),2))</f>
        <v>28.71</v>
      </c>
      <c r="AK42" s="63">
        <f>H42/Parameters!$C$38*(Parameters!$C$38-I42)*AJ42</f>
        <v>294277.5</v>
      </c>
      <c r="AL42" s="63">
        <f>I42*Parameters!$C$37</f>
        <v>100000</v>
      </c>
      <c r="AM42" s="66">
        <f t="shared" si="15"/>
        <v>194277.5</v>
      </c>
      <c r="AN42" s="8"/>
      <c r="AO42" s="69">
        <f t="shared" si="16"/>
        <v>3058262.38</v>
      </c>
      <c r="AP42" s="63">
        <f t="shared" si="25"/>
        <v>3115200</v>
      </c>
      <c r="AQ42" s="76">
        <f t="shared" si="27"/>
        <v>-156937.62000000011</v>
      </c>
      <c r="AR42" s="66">
        <f>IF(B42=1,Parameters!$C$40+AQ42,AR41+AQ42)</f>
        <v>15838310.129999999</v>
      </c>
      <c r="AT42" s="69">
        <f>IF(AND(B42=1,M42=Parameters!$C$27),0,IF(AND(K42&lt;=Parameters!$C$3,M42&gt;M41),0,IF(M42&lt;M41,0,1)))</f>
        <v>0</v>
      </c>
      <c r="AU42" s="63">
        <f>IF(AND(B42=1,N42=Parameters!$C$28),0,IF(AND(K42&lt;&gt;K41,N42&gt;N41),0,IF(N42=N41,0,1)))</f>
        <v>0</v>
      </c>
      <c r="AV42" s="76">
        <f>IF(AND(B42=1,P42=Parameters!$C$31),0,IF(AND(K42&lt;&gt;K41,N42&lt;=Parameters!$C$7,P42&gt;P41),0,IF(AND(K42&lt;&gt;K41,N42&gt;Parameters!$C$8,P42=P41),0,IF(AND(K42=K41,P42=P41),0,1))))</f>
        <v>0</v>
      </c>
      <c r="AW42" s="76">
        <f t="shared" si="18"/>
        <v>0</v>
      </c>
      <c r="AX42" s="76">
        <f>IF(AND($B42=1,Z42=Parameters!C$13),0,IF(AND($K42&lt;&gt;$K41,MOD($K42-1,Parameters!C$14)=0,Z42&gt;Z41),0,IF(Z42=Z41,0,1)))</f>
        <v>0</v>
      </c>
      <c r="AY42" s="76">
        <f>IF(AND($B42=1,AA42=Parameters!D$13),0,IF(AND($K42&lt;&gt;$K41,MOD($K42-1,Parameters!D$14)=0,AA42&gt;AA41),0,IF(AA42=AA41,0,1)))</f>
        <v>0</v>
      </c>
      <c r="AZ42" s="76">
        <f>IF(AND($B42=1,AB42=Parameters!E$13),0,IF(AND($K42&lt;&gt;$K41,MOD($K42-1,Parameters!E$14)=0,AB42&gt;AB41),0,IF(AB42=AB41,0,1)))</f>
        <v>0</v>
      </c>
      <c r="BA42" s="76">
        <f>IF(AND($B42=1,AC42=Parameters!F$13),0,IF(AND($K42&lt;&gt;$K41,MOD($K42-1,Parameters!F$14)=0,AC42&gt;AC41),0,IF(AC42=AC41,0,1)))</f>
        <v>0</v>
      </c>
      <c r="BB42" s="76">
        <f>IF(AND(B42=1,AJ42=Parameters!$C$36),0,IF(AND(I41&lt;Parameters!$C$18,AJ42&gt;AJ41),0,IF(AND(I41=Parameters!$C$19,AJ42=AJ41),0,IF(AND(I41&gt;Parameters!$C$20,AJ42&lt;AJ41),0,1))))</f>
        <v>0</v>
      </c>
      <c r="BC42" s="66">
        <f>IF(B42&lt;&gt;1,IF(AND(AQ42&gt;0,AR42&gt;AR41),0,IF(AND(AQ42&lt;0,AR42&lt;AR41),0,1)),IF(AND(AQ42&gt;0,AR42&gt;Parameters!$C$40),0,IF(AND(AQ42&lt;0,AR42&lt;Parameters!$C$40),0,1)))</f>
        <v>0</v>
      </c>
    </row>
    <row r="43" spans="2:55" x14ac:dyDescent="0.3">
      <c r="B43" s="101">
        <f>Data_Revised!B43</f>
        <v>40</v>
      </c>
      <c r="C43" s="7">
        <f>Data_Revised!C43</f>
        <v>17000</v>
      </c>
      <c r="D43" s="7">
        <f>Data_Revised!D43</f>
        <v>10500</v>
      </c>
      <c r="E43" s="7">
        <f>Data_Revised!E43</f>
        <v>18000</v>
      </c>
      <c r="F43" s="7">
        <f>Data_Revised!F43</f>
        <v>20300</v>
      </c>
      <c r="G43" s="7">
        <f>Data_Revised!G43</f>
        <v>20300</v>
      </c>
      <c r="H43" s="7">
        <f>Data_Revised!H43</f>
        <v>15900</v>
      </c>
      <c r="I43" s="12">
        <f>Data_Revised!I43</f>
        <v>6</v>
      </c>
      <c r="J43" s="8"/>
      <c r="K43" s="56">
        <f t="shared" si="26"/>
        <v>4</v>
      </c>
      <c r="L43" s="60">
        <f>IF(B43=1,0,IF(K43&lt;=Parameters!$C$3,Parameters!$D$3,Parameters!$D$4))</f>
        <v>5.0000000000000001E-3</v>
      </c>
      <c r="M43" s="7">
        <f>IF(B43=1,Parameters!$C$27,ROUNDDOWN(M42*(1+L43),0))</f>
        <v>14554</v>
      </c>
      <c r="N43" s="63">
        <f>IF(B43=1,Parameters!$C$28,IF(K43&lt;&gt;K42,ROUND(N42*(1+Parameters!$C$29),2),N42))</f>
        <v>67.5</v>
      </c>
      <c r="O43" s="63">
        <f t="shared" si="10"/>
        <v>982395</v>
      </c>
      <c r="P43" s="60">
        <f>IF(K43=1,Parameters!$C$31,IF(K43&lt;&gt;K42,IF(N43&lt;=Parameters!$C$7,P42+Parameters!$D$7,P42+Parameters!$D$8),P42))</f>
        <v>8.9999999999999983E-2</v>
      </c>
      <c r="Q43" s="63">
        <f t="shared" si="11"/>
        <v>61.43</v>
      </c>
      <c r="R43" s="63">
        <f t="shared" si="19"/>
        <v>1044310</v>
      </c>
      <c r="S43" s="7">
        <f t="shared" si="20"/>
        <v>31554</v>
      </c>
      <c r="T43" s="63">
        <f t="shared" si="12"/>
        <v>2026705</v>
      </c>
      <c r="U43" s="63">
        <f t="shared" si="13"/>
        <v>64.22973315585979</v>
      </c>
      <c r="V43" s="63">
        <f>ROUND(U43*(1+Parameters!$C$34),2)</f>
        <v>86.71</v>
      </c>
      <c r="W43" s="63">
        <f>ROUNDDOWN(S43*Parameters!$C$33,0)</f>
        <v>12621</v>
      </c>
      <c r="X43" s="66">
        <f t="shared" si="14"/>
        <v>1094366.9099999999</v>
      </c>
      <c r="Y43" s="8"/>
      <c r="Z43" s="69">
        <f>IF($B43=1,Parameters!C$13,IF(AND($K43&lt;&gt;$K42,MOD($K43-1,Parameters!C$14)=0),ROUND(Z42*(1+Parameters!C$15),2),Z42))</f>
        <v>65</v>
      </c>
      <c r="AA43" s="63">
        <f>IF($B43=1,Parameters!D$13,IF(AND($K43&lt;&gt;$K42,MOD($K43-1,Parameters!D$14)=0),ROUND(AA42*(1+Parameters!D$15),2),AA42))</f>
        <v>31.5</v>
      </c>
      <c r="AB43" s="63">
        <f>IF($B43=1,Parameters!E$13,IF(AND($K43&lt;&gt;$K42,MOD($K43-1,Parameters!E$14)=0),ROUND(AB42*(1+Parameters!E$15),2),AB42))</f>
        <v>40</v>
      </c>
      <c r="AC43" s="63">
        <f>IF($B43=1,Parameters!F$13,IF(AND($K43&lt;&gt;$K42,MOD($K43-1,Parameters!F$14)=0),ROUND(AC42*(1+Parameters!F$15),2),AC42))</f>
        <v>55</v>
      </c>
      <c r="AD43" s="63">
        <f t="shared" si="21"/>
        <v>682500</v>
      </c>
      <c r="AE43" s="63">
        <f t="shared" si="22"/>
        <v>567000</v>
      </c>
      <c r="AF43" s="63">
        <f t="shared" si="23"/>
        <v>812000</v>
      </c>
      <c r="AG43" s="66">
        <f t="shared" si="24"/>
        <v>1116500</v>
      </c>
      <c r="AH43" s="83"/>
      <c r="AI43" s="72">
        <f>IF(B43=1,0,IF(I42&lt;Parameters!$C$18,Parameters!$D$18,IF(I42=Parameters!$C$19,Parameters!$D$19,Parameters!$D$20)))</f>
        <v>-0.01</v>
      </c>
      <c r="AJ43" s="63">
        <f>IF(B43=1,Parameters!$C$36,ROUND(AJ42*(1+AI43),2))</f>
        <v>28.42</v>
      </c>
      <c r="AK43" s="63">
        <f>H43/Parameters!$C$38*(Parameters!$C$38-I43)*AJ43</f>
        <v>361502.4</v>
      </c>
      <c r="AL43" s="63">
        <f>I43*Parameters!$C$37</f>
        <v>120000</v>
      </c>
      <c r="AM43" s="66">
        <f t="shared" si="15"/>
        <v>241502.40000000002</v>
      </c>
      <c r="AN43" s="8"/>
      <c r="AO43" s="69">
        <f t="shared" si="16"/>
        <v>3384369.31</v>
      </c>
      <c r="AP43" s="63">
        <f t="shared" si="25"/>
        <v>3276205</v>
      </c>
      <c r="AQ43" s="76">
        <f t="shared" si="27"/>
        <v>-11835.689999999828</v>
      </c>
      <c r="AR43" s="66">
        <f>IF(B43=1,Parameters!$C$40+AQ43,AR42+AQ43)</f>
        <v>15826474.439999999</v>
      </c>
      <c r="AT43" s="69">
        <f>IF(AND(B43=1,M43=Parameters!$C$27),0,IF(AND(K43&lt;=Parameters!$C$3,M43&gt;M42),0,IF(M43&lt;M42,0,1)))</f>
        <v>0</v>
      </c>
      <c r="AU43" s="63">
        <f>IF(AND(B43=1,N43=Parameters!$C$28),0,IF(AND(K43&lt;&gt;K42,N43&gt;N42),0,IF(N43=N42,0,1)))</f>
        <v>0</v>
      </c>
      <c r="AV43" s="76">
        <f>IF(AND(B43=1,P43=Parameters!$C$31),0,IF(AND(K43&lt;&gt;K42,N43&lt;=Parameters!$C$7,P43&gt;P42),0,IF(AND(K43&lt;&gt;K42,N43&gt;Parameters!$C$8,P43=P42),0,IF(AND(K43=K42,P43=P42),0,1))))</f>
        <v>0</v>
      </c>
      <c r="AW43" s="76">
        <f t="shared" si="18"/>
        <v>0</v>
      </c>
      <c r="AX43" s="76">
        <f>IF(AND($B43=1,Z43=Parameters!C$13),0,IF(AND($K43&lt;&gt;$K42,MOD($K43-1,Parameters!C$14)=0,Z43&gt;Z42),0,IF(Z43=Z42,0,1)))</f>
        <v>0</v>
      </c>
      <c r="AY43" s="76">
        <f>IF(AND($B43=1,AA43=Parameters!D$13),0,IF(AND($K43&lt;&gt;$K42,MOD($K43-1,Parameters!D$14)=0,AA43&gt;AA42),0,IF(AA43=AA42,0,1)))</f>
        <v>0</v>
      </c>
      <c r="AZ43" s="76">
        <f>IF(AND($B43=1,AB43=Parameters!E$13),0,IF(AND($K43&lt;&gt;$K42,MOD($K43-1,Parameters!E$14)=0,AB43&gt;AB42),0,IF(AB43=AB42,0,1)))</f>
        <v>0</v>
      </c>
      <c r="BA43" s="76">
        <f>IF(AND($B43=1,AC43=Parameters!F$13),0,IF(AND($K43&lt;&gt;$K42,MOD($K43-1,Parameters!F$14)=0,AC43&gt;AC42),0,IF(AC43=AC42,0,1)))</f>
        <v>0</v>
      </c>
      <c r="BB43" s="76">
        <f>IF(AND(B43=1,AJ43=Parameters!$C$36),0,IF(AND(I42&lt;Parameters!$C$18,AJ43&gt;AJ42),0,IF(AND(I42=Parameters!$C$19,AJ43=AJ42),0,IF(AND(I42&gt;Parameters!$C$20,AJ43&lt;AJ42),0,1))))</f>
        <v>0</v>
      </c>
      <c r="BC43" s="66">
        <f>IF(B43&lt;&gt;1,IF(AND(AQ43&gt;0,AR43&gt;AR42),0,IF(AND(AQ43&lt;0,AR43&lt;AR42),0,1)),IF(AND(AQ43&gt;0,AR43&gt;Parameters!$C$40),0,IF(AND(AQ43&lt;0,AR43&lt;Parameters!$C$40),0,1)))</f>
        <v>0</v>
      </c>
    </row>
    <row r="44" spans="2:55" x14ac:dyDescent="0.3">
      <c r="B44" s="101">
        <f>Data_Revised!B44</f>
        <v>41</v>
      </c>
      <c r="C44" s="7">
        <f>Data_Revised!C44</f>
        <v>16500</v>
      </c>
      <c r="D44" s="7">
        <f>Data_Revised!D44</f>
        <v>13500</v>
      </c>
      <c r="E44" s="7">
        <f>Data_Revised!E44</f>
        <v>18000</v>
      </c>
      <c r="F44" s="7">
        <f>Data_Revised!F44</f>
        <v>22400</v>
      </c>
      <c r="G44" s="7">
        <f>Data_Revised!G44</f>
        <v>16099.999999999998</v>
      </c>
      <c r="H44" s="7">
        <f>Data_Revised!H44</f>
        <v>20400</v>
      </c>
      <c r="I44" s="12">
        <f>Data_Revised!I44</f>
        <v>2</v>
      </c>
      <c r="J44" s="8"/>
      <c r="K44" s="56">
        <f t="shared" si="26"/>
        <v>4</v>
      </c>
      <c r="L44" s="60">
        <f>IF(B44=1,0,IF(K44&lt;=Parameters!$C$3,Parameters!$D$3,Parameters!$D$4))</f>
        <v>5.0000000000000001E-3</v>
      </c>
      <c r="M44" s="7">
        <f>IF(B44=1,Parameters!$C$27,ROUNDDOWN(M43*(1+L44),0))</f>
        <v>14626</v>
      </c>
      <c r="N44" s="63">
        <f>IF(B44=1,Parameters!$C$28,IF(K44&lt;&gt;K43,ROUND(N43*(1+Parameters!$C$29),2),N43))</f>
        <v>67.5</v>
      </c>
      <c r="O44" s="63">
        <f t="shared" si="10"/>
        <v>987255</v>
      </c>
      <c r="P44" s="60">
        <f>IF(K44=1,Parameters!$C$31,IF(K44&lt;&gt;K43,IF(N44&lt;=Parameters!$C$7,P43+Parameters!$D$7,P43+Parameters!$D$8),P43))</f>
        <v>8.9999999999999983E-2</v>
      </c>
      <c r="Q44" s="63">
        <f t="shared" si="11"/>
        <v>61.43</v>
      </c>
      <c r="R44" s="63">
        <f t="shared" si="19"/>
        <v>1013595</v>
      </c>
      <c r="S44" s="7">
        <f t="shared" si="20"/>
        <v>31126</v>
      </c>
      <c r="T44" s="63">
        <f t="shared" si="12"/>
        <v>2000850</v>
      </c>
      <c r="U44" s="63">
        <f t="shared" si="13"/>
        <v>64.282272055516287</v>
      </c>
      <c r="V44" s="63">
        <f>ROUND(U44*(1+Parameters!$C$34),2)</f>
        <v>86.78</v>
      </c>
      <c r="W44" s="63">
        <f>ROUNDDOWN(S44*Parameters!$C$33,0)</f>
        <v>12450</v>
      </c>
      <c r="X44" s="66">
        <f t="shared" si="14"/>
        <v>1080411</v>
      </c>
      <c r="Y44" s="8"/>
      <c r="Z44" s="69">
        <f>IF($B44=1,Parameters!C$13,IF(AND($K44&lt;&gt;$K43,MOD($K44-1,Parameters!C$14)=0),ROUND(Z43*(1+Parameters!C$15),2),Z43))</f>
        <v>65</v>
      </c>
      <c r="AA44" s="63">
        <f>IF($B44=1,Parameters!D$13,IF(AND($K44&lt;&gt;$K43,MOD($K44-1,Parameters!D$14)=0),ROUND(AA43*(1+Parameters!D$15),2),AA43))</f>
        <v>31.5</v>
      </c>
      <c r="AB44" s="63">
        <f>IF($B44=1,Parameters!E$13,IF(AND($K44&lt;&gt;$K43,MOD($K44-1,Parameters!E$14)=0),ROUND(AB43*(1+Parameters!E$15),2),AB43))</f>
        <v>40</v>
      </c>
      <c r="AC44" s="63">
        <f>IF($B44=1,Parameters!F$13,IF(AND($K44&lt;&gt;$K43,MOD($K44-1,Parameters!F$14)=0),ROUND(AC43*(1+Parameters!F$15),2),AC43))</f>
        <v>55</v>
      </c>
      <c r="AD44" s="63">
        <f t="shared" si="21"/>
        <v>877500</v>
      </c>
      <c r="AE44" s="63">
        <f t="shared" si="22"/>
        <v>567000</v>
      </c>
      <c r="AF44" s="63">
        <f t="shared" si="23"/>
        <v>896000</v>
      </c>
      <c r="AG44" s="66">
        <f t="shared" si="24"/>
        <v>885499.99999999988</v>
      </c>
      <c r="AH44" s="83"/>
      <c r="AI44" s="72">
        <f>IF(B44=1,0,IF(I43&lt;Parameters!$C$18,Parameters!$D$18,IF(I43=Parameters!$C$19,Parameters!$D$19,Parameters!$D$20)))</f>
        <v>-0.01</v>
      </c>
      <c r="AJ44" s="63">
        <f>IF(B44=1,Parameters!$C$36,ROUND(AJ43*(1+AI44),2))</f>
        <v>28.14</v>
      </c>
      <c r="AK44" s="63">
        <f>H44/Parameters!$C$38*(Parameters!$C$38-I44)*AJ44</f>
        <v>535785.6</v>
      </c>
      <c r="AL44" s="63">
        <f>I44*Parameters!$C$37</f>
        <v>40000</v>
      </c>
      <c r="AM44" s="66">
        <f t="shared" si="15"/>
        <v>495785.6</v>
      </c>
      <c r="AN44" s="8"/>
      <c r="AO44" s="69">
        <f t="shared" si="16"/>
        <v>3397696.6</v>
      </c>
      <c r="AP44" s="63">
        <f t="shared" si="25"/>
        <v>3445350</v>
      </c>
      <c r="AQ44" s="76">
        <f t="shared" si="27"/>
        <v>-87653.40000000014</v>
      </c>
      <c r="AR44" s="66">
        <f>IF(B44=1,Parameters!$C$40+AQ44,AR43+AQ44)</f>
        <v>15738821.039999999</v>
      </c>
      <c r="AT44" s="69">
        <f>IF(AND(B44=1,M44=Parameters!$C$27),0,IF(AND(K44&lt;=Parameters!$C$3,M44&gt;M43),0,IF(M44&lt;M43,0,1)))</f>
        <v>0</v>
      </c>
      <c r="AU44" s="63">
        <f>IF(AND(B44=1,N44=Parameters!$C$28),0,IF(AND(K44&lt;&gt;K43,N44&gt;N43),0,IF(N44=N43,0,1)))</f>
        <v>0</v>
      </c>
      <c r="AV44" s="76">
        <f>IF(AND(B44=1,P44=Parameters!$C$31),0,IF(AND(K44&lt;&gt;K43,N44&lt;=Parameters!$C$7,P44&gt;P43),0,IF(AND(K44&lt;&gt;K43,N44&gt;Parameters!$C$8,P44=P43),0,IF(AND(K44=K43,P44=P43),0,1))))</f>
        <v>0</v>
      </c>
      <c r="AW44" s="76">
        <f t="shared" si="18"/>
        <v>0</v>
      </c>
      <c r="AX44" s="76">
        <f>IF(AND($B44=1,Z44=Parameters!C$13),0,IF(AND($K44&lt;&gt;$K43,MOD($K44-1,Parameters!C$14)=0,Z44&gt;Z43),0,IF(Z44=Z43,0,1)))</f>
        <v>0</v>
      </c>
      <c r="AY44" s="76">
        <f>IF(AND($B44=1,AA44=Parameters!D$13),0,IF(AND($K44&lt;&gt;$K43,MOD($K44-1,Parameters!D$14)=0,AA44&gt;AA43),0,IF(AA44=AA43,0,1)))</f>
        <v>0</v>
      </c>
      <c r="AZ44" s="76">
        <f>IF(AND($B44=1,AB44=Parameters!E$13),0,IF(AND($K44&lt;&gt;$K43,MOD($K44-1,Parameters!E$14)=0,AB44&gt;AB43),0,IF(AB44=AB43,0,1)))</f>
        <v>0</v>
      </c>
      <c r="BA44" s="76">
        <f>IF(AND($B44=1,AC44=Parameters!F$13),0,IF(AND($K44&lt;&gt;$K43,MOD($K44-1,Parameters!F$14)=0,AC44&gt;AC43),0,IF(AC44=AC43,0,1)))</f>
        <v>0</v>
      </c>
      <c r="BB44" s="76">
        <f>IF(AND(B44=1,AJ44=Parameters!$C$36),0,IF(AND(I43&lt;Parameters!$C$18,AJ44&gt;AJ43),0,IF(AND(I43=Parameters!$C$19,AJ44=AJ43),0,IF(AND(I43&gt;Parameters!$C$20,AJ44&lt;AJ43),0,1))))</f>
        <v>0</v>
      </c>
      <c r="BC44" s="66">
        <f>IF(B44&lt;&gt;1,IF(AND(AQ44&gt;0,AR44&gt;AR43),0,IF(AND(AQ44&lt;0,AR44&lt;AR43),0,1)),IF(AND(AQ44&gt;0,AR44&gt;Parameters!$C$40),0,IF(AND(AQ44&lt;0,AR44&lt;Parameters!$C$40),0,1)))</f>
        <v>0</v>
      </c>
    </row>
    <row r="45" spans="2:55" x14ac:dyDescent="0.3">
      <c r="B45" s="101">
        <f>Data_Revised!B45</f>
        <v>42</v>
      </c>
      <c r="C45" s="7">
        <f>Data_Revised!C45</f>
        <v>17000</v>
      </c>
      <c r="D45" s="7">
        <f>Data_Revised!D45</f>
        <v>10500</v>
      </c>
      <c r="E45" s="7">
        <f>Data_Revised!E45</f>
        <v>24000</v>
      </c>
      <c r="F45" s="7">
        <f>Data_Revised!F45</f>
        <v>17500</v>
      </c>
      <c r="G45" s="7">
        <f>Data_Revised!G45</f>
        <v>16099.999999999998</v>
      </c>
      <c r="H45" s="7">
        <f>Data_Revised!H45</f>
        <v>15900</v>
      </c>
      <c r="I45" s="12">
        <f>Data_Revised!I45</f>
        <v>8</v>
      </c>
      <c r="J45" s="8"/>
      <c r="K45" s="56">
        <f t="shared" si="26"/>
        <v>4</v>
      </c>
      <c r="L45" s="60">
        <f>IF(B45=1,0,IF(K45&lt;=Parameters!$C$3,Parameters!$D$3,Parameters!$D$4))</f>
        <v>5.0000000000000001E-3</v>
      </c>
      <c r="M45" s="7">
        <f>IF(B45=1,Parameters!$C$27,ROUNDDOWN(M44*(1+L45),0))</f>
        <v>14699</v>
      </c>
      <c r="N45" s="63">
        <f>IF(B45=1,Parameters!$C$28,IF(K45&lt;&gt;K44,ROUND(N44*(1+Parameters!$C$29),2),N44))</f>
        <v>67.5</v>
      </c>
      <c r="O45" s="63">
        <f t="shared" si="10"/>
        <v>992182.5</v>
      </c>
      <c r="P45" s="60">
        <f>IF(K45=1,Parameters!$C$31,IF(K45&lt;&gt;K44,IF(N45&lt;=Parameters!$C$7,P44+Parameters!$D$7,P44+Parameters!$D$8),P44))</f>
        <v>8.9999999999999983E-2</v>
      </c>
      <c r="Q45" s="63">
        <f t="shared" si="11"/>
        <v>61.43</v>
      </c>
      <c r="R45" s="63">
        <f t="shared" si="19"/>
        <v>1044310</v>
      </c>
      <c r="S45" s="7">
        <f t="shared" si="20"/>
        <v>31699</v>
      </c>
      <c r="T45" s="63">
        <f t="shared" si="12"/>
        <v>2036492.5</v>
      </c>
      <c r="U45" s="63">
        <f t="shared" si="13"/>
        <v>64.244692261585541</v>
      </c>
      <c r="V45" s="63">
        <f>ROUND(U45*(1+Parameters!$C$34),2)</f>
        <v>86.73</v>
      </c>
      <c r="W45" s="63">
        <f>ROUNDDOWN(S45*Parameters!$C$33,0)</f>
        <v>12679</v>
      </c>
      <c r="X45" s="66">
        <f t="shared" si="14"/>
        <v>1099649.6700000002</v>
      </c>
      <c r="Y45" s="8"/>
      <c r="Z45" s="69">
        <f>IF($B45=1,Parameters!C$13,IF(AND($K45&lt;&gt;$K44,MOD($K45-1,Parameters!C$14)=0),ROUND(Z44*(1+Parameters!C$15),2),Z44))</f>
        <v>65</v>
      </c>
      <c r="AA45" s="63">
        <f>IF($B45=1,Parameters!D$13,IF(AND($K45&lt;&gt;$K44,MOD($K45-1,Parameters!D$14)=0),ROUND(AA44*(1+Parameters!D$15),2),AA44))</f>
        <v>31.5</v>
      </c>
      <c r="AB45" s="63">
        <f>IF($B45=1,Parameters!E$13,IF(AND($K45&lt;&gt;$K44,MOD($K45-1,Parameters!E$14)=0),ROUND(AB44*(1+Parameters!E$15),2),AB44))</f>
        <v>40</v>
      </c>
      <c r="AC45" s="63">
        <f>IF($B45=1,Parameters!F$13,IF(AND($K45&lt;&gt;$K44,MOD($K45-1,Parameters!F$14)=0),ROUND(AC44*(1+Parameters!F$15),2),AC44))</f>
        <v>55</v>
      </c>
      <c r="AD45" s="63">
        <f t="shared" si="21"/>
        <v>682500</v>
      </c>
      <c r="AE45" s="63">
        <f t="shared" si="22"/>
        <v>756000</v>
      </c>
      <c r="AF45" s="63">
        <f t="shared" si="23"/>
        <v>700000</v>
      </c>
      <c r="AG45" s="66">
        <f t="shared" si="24"/>
        <v>885499.99999999988</v>
      </c>
      <c r="AH45" s="83"/>
      <c r="AI45" s="72">
        <f>IF(B45=1,0,IF(I44&lt;Parameters!$C$18,Parameters!$D$18,IF(I44=Parameters!$C$19,Parameters!$D$19,Parameters!$D$20)))</f>
        <v>0.02</v>
      </c>
      <c r="AJ45" s="63">
        <f>IF(B45=1,Parameters!$C$36,ROUND(AJ44*(1+AI45),2))</f>
        <v>28.7</v>
      </c>
      <c r="AK45" s="63">
        <f>H45/Parameters!$C$38*(Parameters!$C$38-I45)*AJ45</f>
        <v>334642</v>
      </c>
      <c r="AL45" s="63">
        <f>I45*Parameters!$C$37</f>
        <v>160000</v>
      </c>
      <c r="AM45" s="66">
        <f t="shared" si="15"/>
        <v>174642</v>
      </c>
      <c r="AN45" s="8"/>
      <c r="AO45" s="69">
        <f t="shared" si="16"/>
        <v>3019791.67</v>
      </c>
      <c r="AP45" s="63">
        <f t="shared" si="25"/>
        <v>3474992.5</v>
      </c>
      <c r="AQ45" s="76">
        <f t="shared" si="27"/>
        <v>-615200.83000000019</v>
      </c>
      <c r="AR45" s="66">
        <f>IF(B45=1,Parameters!$C$40+AQ45,AR44+AQ45)</f>
        <v>15123620.209999999</v>
      </c>
      <c r="AT45" s="69">
        <f>IF(AND(B45=1,M45=Parameters!$C$27),0,IF(AND(K45&lt;=Parameters!$C$3,M45&gt;M44),0,IF(M45&lt;M44,0,1)))</f>
        <v>0</v>
      </c>
      <c r="AU45" s="63">
        <f>IF(AND(B45=1,N45=Parameters!$C$28),0,IF(AND(K45&lt;&gt;K44,N45&gt;N44),0,IF(N45=N44,0,1)))</f>
        <v>0</v>
      </c>
      <c r="AV45" s="76">
        <f>IF(AND(B45=1,P45=Parameters!$C$31),0,IF(AND(K45&lt;&gt;K44,N45&lt;=Parameters!$C$7,P45&gt;P44),0,IF(AND(K45&lt;&gt;K44,N45&gt;Parameters!$C$8,P45=P44),0,IF(AND(K45=K44,P45=P44),0,1))))</f>
        <v>0</v>
      </c>
      <c r="AW45" s="76">
        <f t="shared" si="18"/>
        <v>0</v>
      </c>
      <c r="AX45" s="76">
        <f>IF(AND($B45=1,Z45=Parameters!C$13),0,IF(AND($K45&lt;&gt;$K44,MOD($K45-1,Parameters!C$14)=0,Z45&gt;Z44),0,IF(Z45=Z44,0,1)))</f>
        <v>0</v>
      </c>
      <c r="AY45" s="76">
        <f>IF(AND($B45=1,AA45=Parameters!D$13),0,IF(AND($K45&lt;&gt;$K44,MOD($K45-1,Parameters!D$14)=0,AA45&gt;AA44),0,IF(AA45=AA44,0,1)))</f>
        <v>0</v>
      </c>
      <c r="AZ45" s="76">
        <f>IF(AND($B45=1,AB45=Parameters!E$13),0,IF(AND($K45&lt;&gt;$K44,MOD($K45-1,Parameters!E$14)=0,AB45&gt;AB44),0,IF(AB45=AB44,0,1)))</f>
        <v>0</v>
      </c>
      <c r="BA45" s="76">
        <f>IF(AND($B45=1,AC45=Parameters!F$13),0,IF(AND($K45&lt;&gt;$K44,MOD($K45-1,Parameters!F$14)=0,AC45&gt;AC44),0,IF(AC45=AC44,0,1)))</f>
        <v>0</v>
      </c>
      <c r="BB45" s="76">
        <f>IF(AND(B45=1,AJ45=Parameters!$C$36),0,IF(AND(I44&lt;Parameters!$C$18,AJ45&gt;AJ44),0,IF(AND(I44=Parameters!$C$19,AJ45=AJ44),0,IF(AND(I44&gt;Parameters!$C$20,AJ45&lt;AJ44),0,1))))</f>
        <v>0</v>
      </c>
      <c r="BC45" s="66">
        <f>IF(B45&lt;&gt;1,IF(AND(AQ45&gt;0,AR45&gt;AR44),0,IF(AND(AQ45&lt;0,AR45&lt;AR44),0,1)),IF(AND(AQ45&gt;0,AR45&gt;Parameters!$C$40),0,IF(AND(AQ45&lt;0,AR45&lt;Parameters!$C$40),0,1)))</f>
        <v>0</v>
      </c>
    </row>
    <row r="46" spans="2:55" x14ac:dyDescent="0.3">
      <c r="B46" s="101">
        <f>Data_Revised!B46</f>
        <v>43</v>
      </c>
      <c r="C46" s="7">
        <f>Data_Revised!C46</f>
        <v>18000</v>
      </c>
      <c r="D46" s="7">
        <f>Data_Revised!D46</f>
        <v>10000</v>
      </c>
      <c r="E46" s="7">
        <f>Data_Revised!E46</f>
        <v>22500</v>
      </c>
      <c r="F46" s="7">
        <f>Data_Revised!F46</f>
        <v>18200</v>
      </c>
      <c r="G46" s="7">
        <f>Data_Revised!G46</f>
        <v>14000</v>
      </c>
      <c r="H46" s="7">
        <f>Data_Revised!H46</f>
        <v>13200</v>
      </c>
      <c r="I46" s="12">
        <f>Data_Revised!I46</f>
        <v>5</v>
      </c>
      <c r="J46" s="8"/>
      <c r="K46" s="56">
        <f t="shared" si="26"/>
        <v>4</v>
      </c>
      <c r="L46" s="60">
        <f>IF(B46=1,0,IF(K46&lt;=Parameters!$C$3,Parameters!$D$3,Parameters!$D$4))</f>
        <v>5.0000000000000001E-3</v>
      </c>
      <c r="M46" s="7">
        <f>IF(B46=1,Parameters!$C$27,ROUNDDOWN(M45*(1+L46),0))</f>
        <v>14772</v>
      </c>
      <c r="N46" s="63">
        <f>IF(B46=1,Parameters!$C$28,IF(K46&lt;&gt;K45,ROUND(N45*(1+Parameters!$C$29),2),N45))</f>
        <v>67.5</v>
      </c>
      <c r="O46" s="63">
        <f t="shared" si="10"/>
        <v>997110</v>
      </c>
      <c r="P46" s="60">
        <f>IF(K46=1,Parameters!$C$31,IF(K46&lt;&gt;K45,IF(N46&lt;=Parameters!$C$7,P45+Parameters!$D$7,P45+Parameters!$D$8),P45))</f>
        <v>8.9999999999999983E-2</v>
      </c>
      <c r="Q46" s="63">
        <f t="shared" si="11"/>
        <v>61.43</v>
      </c>
      <c r="R46" s="63">
        <f t="shared" si="19"/>
        <v>1105740</v>
      </c>
      <c r="S46" s="7">
        <f t="shared" si="20"/>
        <v>32772</v>
      </c>
      <c r="T46" s="63">
        <f t="shared" si="12"/>
        <v>2102850</v>
      </c>
      <c r="U46" s="63">
        <f t="shared" si="13"/>
        <v>64.166056389600882</v>
      </c>
      <c r="V46" s="63">
        <f>ROUND(U46*(1+Parameters!$C$34),2)</f>
        <v>86.62</v>
      </c>
      <c r="W46" s="63">
        <f>ROUNDDOWN(S46*Parameters!$C$33,0)</f>
        <v>13108</v>
      </c>
      <c r="X46" s="66">
        <f t="shared" si="14"/>
        <v>1135414.96</v>
      </c>
      <c r="Y46" s="8"/>
      <c r="Z46" s="69">
        <f>IF($B46=1,Parameters!C$13,IF(AND($K46&lt;&gt;$K45,MOD($K46-1,Parameters!C$14)=0),ROUND(Z45*(1+Parameters!C$15),2),Z45))</f>
        <v>65</v>
      </c>
      <c r="AA46" s="63">
        <f>IF($B46=1,Parameters!D$13,IF(AND($K46&lt;&gt;$K45,MOD($K46-1,Parameters!D$14)=0),ROUND(AA45*(1+Parameters!D$15),2),AA45))</f>
        <v>31.5</v>
      </c>
      <c r="AB46" s="63">
        <f>IF($B46=1,Parameters!E$13,IF(AND($K46&lt;&gt;$K45,MOD($K46-1,Parameters!E$14)=0),ROUND(AB45*(1+Parameters!E$15),2),AB45))</f>
        <v>40</v>
      </c>
      <c r="AC46" s="63">
        <f>IF($B46=1,Parameters!F$13,IF(AND($K46&lt;&gt;$K45,MOD($K46-1,Parameters!F$14)=0),ROUND(AC45*(1+Parameters!F$15),2),AC45))</f>
        <v>55</v>
      </c>
      <c r="AD46" s="63">
        <f t="shared" si="21"/>
        <v>650000</v>
      </c>
      <c r="AE46" s="63">
        <f t="shared" si="22"/>
        <v>708750</v>
      </c>
      <c r="AF46" s="63">
        <f t="shared" si="23"/>
        <v>728000</v>
      </c>
      <c r="AG46" s="66">
        <f t="shared" si="24"/>
        <v>770000</v>
      </c>
      <c r="AH46" s="83"/>
      <c r="AI46" s="72">
        <f>IF(B46=1,0,IF(I45&lt;Parameters!$C$18,Parameters!$D$18,IF(I45=Parameters!$C$19,Parameters!$D$19,Parameters!$D$20)))</f>
        <v>-0.01</v>
      </c>
      <c r="AJ46" s="63">
        <f>IF(B46=1,Parameters!$C$36,ROUND(AJ45*(1+AI46),2))</f>
        <v>28.41</v>
      </c>
      <c r="AK46" s="63">
        <f>H46/Parameters!$C$38*(Parameters!$C$38-I46)*AJ46</f>
        <v>312510</v>
      </c>
      <c r="AL46" s="63">
        <f>I46*Parameters!$C$37</f>
        <v>100000</v>
      </c>
      <c r="AM46" s="66">
        <f t="shared" si="15"/>
        <v>212510</v>
      </c>
      <c r="AN46" s="8"/>
      <c r="AO46" s="69">
        <f t="shared" si="16"/>
        <v>2945924.96</v>
      </c>
      <c r="AP46" s="63">
        <f t="shared" si="25"/>
        <v>3461600</v>
      </c>
      <c r="AQ46" s="76">
        <f t="shared" si="27"/>
        <v>-615675.04</v>
      </c>
      <c r="AR46" s="66">
        <f>IF(B46=1,Parameters!$C$40+AQ46,AR45+AQ46)</f>
        <v>14507945.169999998</v>
      </c>
      <c r="AT46" s="69">
        <f>IF(AND(B46=1,M46=Parameters!$C$27),0,IF(AND(K46&lt;=Parameters!$C$3,M46&gt;M45),0,IF(M46&lt;M45,0,1)))</f>
        <v>0</v>
      </c>
      <c r="AU46" s="63">
        <f>IF(AND(B46=1,N46=Parameters!$C$28),0,IF(AND(K46&lt;&gt;K45,N46&gt;N45),0,IF(N46=N45,0,1)))</f>
        <v>0</v>
      </c>
      <c r="AV46" s="76">
        <f>IF(AND(B46=1,P46=Parameters!$C$31),0,IF(AND(K46&lt;&gt;K45,N46&lt;=Parameters!$C$7,P46&gt;P45),0,IF(AND(K46&lt;&gt;K45,N46&gt;Parameters!$C$8,P46=P45),0,IF(AND(K46=K45,P46=P45),0,1))))</f>
        <v>0</v>
      </c>
      <c r="AW46" s="76">
        <f t="shared" si="18"/>
        <v>0</v>
      </c>
      <c r="AX46" s="76">
        <f>IF(AND($B46=1,Z46=Parameters!C$13),0,IF(AND($K46&lt;&gt;$K45,MOD($K46-1,Parameters!C$14)=0,Z46&gt;Z45),0,IF(Z46=Z45,0,1)))</f>
        <v>0</v>
      </c>
      <c r="AY46" s="76">
        <f>IF(AND($B46=1,AA46=Parameters!D$13),0,IF(AND($K46&lt;&gt;$K45,MOD($K46-1,Parameters!D$14)=0,AA46&gt;AA45),0,IF(AA46=AA45,0,1)))</f>
        <v>0</v>
      </c>
      <c r="AZ46" s="76">
        <f>IF(AND($B46=1,AB46=Parameters!E$13),0,IF(AND($K46&lt;&gt;$K45,MOD($K46-1,Parameters!E$14)=0,AB46&gt;AB45),0,IF(AB46=AB45,0,1)))</f>
        <v>0</v>
      </c>
      <c r="BA46" s="76">
        <f>IF(AND($B46=1,AC46=Parameters!F$13),0,IF(AND($K46&lt;&gt;$K45,MOD($K46-1,Parameters!F$14)=0,AC46&gt;AC45),0,IF(AC46=AC45,0,1)))</f>
        <v>0</v>
      </c>
      <c r="BB46" s="76">
        <f>IF(AND(B46=1,AJ46=Parameters!$C$36),0,IF(AND(I45&lt;Parameters!$C$18,AJ46&gt;AJ45),0,IF(AND(I45=Parameters!$C$19,AJ46=AJ45),0,IF(AND(I45&gt;Parameters!$C$20,AJ46&lt;AJ45),0,1))))</f>
        <v>0</v>
      </c>
      <c r="BC46" s="66">
        <f>IF(B46&lt;&gt;1,IF(AND(AQ46&gt;0,AR46&gt;AR45),0,IF(AND(AQ46&lt;0,AR46&lt;AR45),0,1)),IF(AND(AQ46&gt;0,AR46&gt;Parameters!$C$40),0,IF(AND(AQ46&lt;0,AR46&lt;Parameters!$C$40),0,1)))</f>
        <v>0</v>
      </c>
    </row>
    <row r="47" spans="2:55" x14ac:dyDescent="0.3">
      <c r="B47" s="101">
        <f>Data_Revised!B47</f>
        <v>44</v>
      </c>
      <c r="C47" s="7">
        <f>Data_Revised!C47</f>
        <v>11000</v>
      </c>
      <c r="D47" s="7">
        <f>Data_Revised!D47</f>
        <v>7500</v>
      </c>
      <c r="E47" s="7">
        <f>Data_Revised!E47</f>
        <v>19500</v>
      </c>
      <c r="F47" s="7">
        <f>Data_Revised!F47</f>
        <v>22400</v>
      </c>
      <c r="G47" s="7">
        <f>Data_Revised!G47</f>
        <v>15399.999999999998</v>
      </c>
      <c r="H47" s="7">
        <f>Data_Revised!H47</f>
        <v>17700</v>
      </c>
      <c r="I47" s="12">
        <f>Data_Revised!I47</f>
        <v>7</v>
      </c>
      <c r="J47" s="8"/>
      <c r="K47" s="56">
        <f t="shared" si="26"/>
        <v>4</v>
      </c>
      <c r="L47" s="60">
        <f>IF(B47=1,0,IF(K47&lt;=Parameters!$C$3,Parameters!$D$3,Parameters!$D$4))</f>
        <v>5.0000000000000001E-3</v>
      </c>
      <c r="M47" s="7">
        <f>IF(B47=1,Parameters!$C$27,ROUNDDOWN(M46*(1+L47),0))</f>
        <v>14845</v>
      </c>
      <c r="N47" s="63">
        <f>IF(B47=1,Parameters!$C$28,IF(K47&lt;&gt;K46,ROUND(N46*(1+Parameters!$C$29),2),N46))</f>
        <v>67.5</v>
      </c>
      <c r="O47" s="63">
        <f t="shared" si="10"/>
        <v>1002037.5</v>
      </c>
      <c r="P47" s="60">
        <f>IF(K47=1,Parameters!$C$31,IF(K47&lt;&gt;K46,IF(N47&lt;=Parameters!$C$7,P46+Parameters!$D$7,P46+Parameters!$D$8),P46))</f>
        <v>8.9999999999999983E-2</v>
      </c>
      <c r="Q47" s="63">
        <f t="shared" si="11"/>
        <v>61.43</v>
      </c>
      <c r="R47" s="63">
        <f t="shared" si="19"/>
        <v>675730</v>
      </c>
      <c r="S47" s="7">
        <f t="shared" si="20"/>
        <v>25845</v>
      </c>
      <c r="T47" s="63">
        <f t="shared" si="12"/>
        <v>1677767.5</v>
      </c>
      <c r="U47" s="63">
        <f t="shared" si="13"/>
        <v>64.91652157090347</v>
      </c>
      <c r="V47" s="63">
        <f>ROUND(U47*(1+Parameters!$C$34),2)</f>
        <v>87.64</v>
      </c>
      <c r="W47" s="63">
        <f>ROUNDDOWN(S47*Parameters!$C$33,0)</f>
        <v>10338</v>
      </c>
      <c r="X47" s="66">
        <f t="shared" si="14"/>
        <v>906022.32</v>
      </c>
      <c r="Y47" s="8"/>
      <c r="Z47" s="69">
        <f>IF($B47=1,Parameters!C$13,IF(AND($K47&lt;&gt;$K46,MOD($K47-1,Parameters!C$14)=0),ROUND(Z46*(1+Parameters!C$15),2),Z46))</f>
        <v>65</v>
      </c>
      <c r="AA47" s="63">
        <f>IF($B47=1,Parameters!D$13,IF(AND($K47&lt;&gt;$K46,MOD($K47-1,Parameters!D$14)=0),ROUND(AA46*(1+Parameters!D$15),2),AA46))</f>
        <v>31.5</v>
      </c>
      <c r="AB47" s="63">
        <f>IF($B47=1,Parameters!E$13,IF(AND($K47&lt;&gt;$K46,MOD($K47-1,Parameters!E$14)=0),ROUND(AB46*(1+Parameters!E$15),2),AB46))</f>
        <v>40</v>
      </c>
      <c r="AC47" s="63">
        <f>IF($B47=1,Parameters!F$13,IF(AND($K47&lt;&gt;$K46,MOD($K47-1,Parameters!F$14)=0),ROUND(AC46*(1+Parameters!F$15),2),AC46))</f>
        <v>55</v>
      </c>
      <c r="AD47" s="63">
        <f t="shared" si="21"/>
        <v>487500</v>
      </c>
      <c r="AE47" s="63">
        <f t="shared" si="22"/>
        <v>614250</v>
      </c>
      <c r="AF47" s="63">
        <f t="shared" si="23"/>
        <v>896000</v>
      </c>
      <c r="AG47" s="66">
        <f t="shared" si="24"/>
        <v>846999.99999999988</v>
      </c>
      <c r="AH47" s="83"/>
      <c r="AI47" s="72">
        <f>IF(B47=1,0,IF(I46&lt;Parameters!$C$18,Parameters!$D$18,IF(I46=Parameters!$C$19,Parameters!$D$19,Parameters!$D$20)))</f>
        <v>-0.01</v>
      </c>
      <c r="AJ47" s="63">
        <f>IF(B47=1,Parameters!$C$36,ROUND(AJ46*(1+AI47),2))</f>
        <v>28.13</v>
      </c>
      <c r="AK47" s="63">
        <f>H47/Parameters!$C$38*(Parameters!$C$38-I47)*AJ47</f>
        <v>381724.1</v>
      </c>
      <c r="AL47" s="63">
        <f>I47*Parameters!$C$37</f>
        <v>140000</v>
      </c>
      <c r="AM47" s="66">
        <f t="shared" si="15"/>
        <v>241724.09999999998</v>
      </c>
      <c r="AN47" s="8"/>
      <c r="AO47" s="69">
        <f t="shared" si="16"/>
        <v>3030746.42</v>
      </c>
      <c r="AP47" s="63">
        <f t="shared" si="25"/>
        <v>2779517.5</v>
      </c>
      <c r="AQ47" s="76">
        <f t="shared" si="27"/>
        <v>111228.91999999969</v>
      </c>
      <c r="AR47" s="66">
        <f>IF(B47=1,Parameters!$C$40+AQ47,AR46+AQ47)</f>
        <v>14619174.089999998</v>
      </c>
      <c r="AT47" s="69">
        <f>IF(AND(B47=1,M47=Parameters!$C$27),0,IF(AND(K47&lt;=Parameters!$C$3,M47&gt;M46),0,IF(M47&lt;M46,0,1)))</f>
        <v>0</v>
      </c>
      <c r="AU47" s="63">
        <f>IF(AND(B47=1,N47=Parameters!$C$28),0,IF(AND(K47&lt;&gt;K46,N47&gt;N46),0,IF(N47=N46,0,1)))</f>
        <v>0</v>
      </c>
      <c r="AV47" s="76">
        <f>IF(AND(B47=1,P47=Parameters!$C$31),0,IF(AND(K47&lt;&gt;K46,N47&lt;=Parameters!$C$7,P47&gt;P46),0,IF(AND(K47&lt;&gt;K46,N47&gt;Parameters!$C$8,P47=P46),0,IF(AND(K47=K46,P47=P46),0,1))))</f>
        <v>0</v>
      </c>
      <c r="AW47" s="76">
        <f t="shared" si="18"/>
        <v>0</v>
      </c>
      <c r="AX47" s="76">
        <f>IF(AND($B47=1,Z47=Parameters!C$13),0,IF(AND($K47&lt;&gt;$K46,MOD($K47-1,Parameters!C$14)=0,Z47&gt;Z46),0,IF(Z47=Z46,0,1)))</f>
        <v>0</v>
      </c>
      <c r="AY47" s="76">
        <f>IF(AND($B47=1,AA47=Parameters!D$13),0,IF(AND($K47&lt;&gt;$K46,MOD($K47-1,Parameters!D$14)=0,AA47&gt;AA46),0,IF(AA47=AA46,0,1)))</f>
        <v>0</v>
      </c>
      <c r="AZ47" s="76">
        <f>IF(AND($B47=1,AB47=Parameters!E$13),0,IF(AND($K47&lt;&gt;$K46,MOD($K47-1,Parameters!E$14)=0,AB47&gt;AB46),0,IF(AB47=AB46,0,1)))</f>
        <v>0</v>
      </c>
      <c r="BA47" s="76">
        <f>IF(AND($B47=1,AC47=Parameters!F$13),0,IF(AND($K47&lt;&gt;$K46,MOD($K47-1,Parameters!F$14)=0,AC47&gt;AC46),0,IF(AC47=AC46,0,1)))</f>
        <v>0</v>
      </c>
      <c r="BB47" s="76">
        <f>IF(AND(B47=1,AJ47=Parameters!$C$36),0,IF(AND(I46&lt;Parameters!$C$18,AJ47&gt;AJ46),0,IF(AND(I46=Parameters!$C$19,AJ47=AJ46),0,IF(AND(I46&gt;Parameters!$C$20,AJ47&lt;AJ46),0,1))))</f>
        <v>0</v>
      </c>
      <c r="BC47" s="66">
        <f>IF(B47&lt;&gt;1,IF(AND(AQ47&gt;0,AR47&gt;AR46),0,IF(AND(AQ47&lt;0,AR47&lt;AR46),0,1)),IF(AND(AQ47&gt;0,AR47&gt;Parameters!$C$40),0,IF(AND(AQ47&lt;0,AR47&lt;Parameters!$C$40),0,1)))</f>
        <v>0</v>
      </c>
    </row>
    <row r="48" spans="2:55" x14ac:dyDescent="0.3">
      <c r="B48" s="101">
        <f>Data_Revised!B48</f>
        <v>45</v>
      </c>
      <c r="C48" s="7">
        <f>Data_Revised!C48</f>
        <v>12500</v>
      </c>
      <c r="D48" s="7">
        <f>Data_Revised!D48</f>
        <v>7500</v>
      </c>
      <c r="E48" s="7">
        <f>Data_Revised!E48</f>
        <v>16500</v>
      </c>
      <c r="F48" s="7">
        <f>Data_Revised!F48</f>
        <v>19600</v>
      </c>
      <c r="G48" s="7">
        <f>Data_Revised!G48</f>
        <v>13300</v>
      </c>
      <c r="H48" s="7">
        <f>Data_Revised!H48</f>
        <v>22500</v>
      </c>
      <c r="I48" s="12">
        <f>Data_Revised!I48</f>
        <v>3</v>
      </c>
      <c r="J48" s="8"/>
      <c r="K48" s="56">
        <f t="shared" si="26"/>
        <v>4</v>
      </c>
      <c r="L48" s="60">
        <f>IF(B48=1,0,IF(K48&lt;=Parameters!$C$3,Parameters!$D$3,Parameters!$D$4))</f>
        <v>5.0000000000000001E-3</v>
      </c>
      <c r="M48" s="7">
        <f>IF(B48=1,Parameters!$C$27,ROUNDDOWN(M47*(1+L48),0))</f>
        <v>14919</v>
      </c>
      <c r="N48" s="63">
        <f>IF(B48=1,Parameters!$C$28,IF(K48&lt;&gt;K47,ROUND(N47*(1+Parameters!$C$29),2),N47))</f>
        <v>67.5</v>
      </c>
      <c r="O48" s="63">
        <f t="shared" si="10"/>
        <v>1007032.5</v>
      </c>
      <c r="P48" s="60">
        <f>IF(K48=1,Parameters!$C$31,IF(K48&lt;&gt;K47,IF(N48&lt;=Parameters!$C$7,P47+Parameters!$D$7,P47+Parameters!$D$8),P47))</f>
        <v>8.9999999999999983E-2</v>
      </c>
      <c r="Q48" s="63">
        <f t="shared" si="11"/>
        <v>61.43</v>
      </c>
      <c r="R48" s="63">
        <f t="shared" si="19"/>
        <v>767875</v>
      </c>
      <c r="S48" s="7">
        <f t="shared" si="20"/>
        <v>27419</v>
      </c>
      <c r="T48" s="63">
        <f t="shared" si="12"/>
        <v>1774907.5</v>
      </c>
      <c r="U48" s="63">
        <f t="shared" si="13"/>
        <v>64.732758306283969</v>
      </c>
      <c r="V48" s="63">
        <f>ROUND(U48*(1+Parameters!$C$34),2)</f>
        <v>87.39</v>
      </c>
      <c r="W48" s="63">
        <f>ROUNDDOWN(S48*Parameters!$C$33,0)</f>
        <v>10967</v>
      </c>
      <c r="X48" s="66">
        <f t="shared" si="14"/>
        <v>958406.13</v>
      </c>
      <c r="Y48" s="8"/>
      <c r="Z48" s="69">
        <f>IF($B48=1,Parameters!C$13,IF(AND($K48&lt;&gt;$K47,MOD($K48-1,Parameters!C$14)=0),ROUND(Z47*(1+Parameters!C$15),2),Z47))</f>
        <v>65</v>
      </c>
      <c r="AA48" s="63">
        <f>IF($B48=1,Parameters!D$13,IF(AND($K48&lt;&gt;$K47,MOD($K48-1,Parameters!D$14)=0),ROUND(AA47*(1+Parameters!D$15),2),AA47))</f>
        <v>31.5</v>
      </c>
      <c r="AB48" s="63">
        <f>IF($B48=1,Parameters!E$13,IF(AND($K48&lt;&gt;$K47,MOD($K48-1,Parameters!E$14)=0),ROUND(AB47*(1+Parameters!E$15),2),AB47))</f>
        <v>40</v>
      </c>
      <c r="AC48" s="63">
        <f>IF($B48=1,Parameters!F$13,IF(AND($K48&lt;&gt;$K47,MOD($K48-1,Parameters!F$14)=0),ROUND(AC47*(1+Parameters!F$15),2),AC47))</f>
        <v>55</v>
      </c>
      <c r="AD48" s="63">
        <f t="shared" si="21"/>
        <v>487500</v>
      </c>
      <c r="AE48" s="63">
        <f t="shared" si="22"/>
        <v>519750</v>
      </c>
      <c r="AF48" s="63">
        <f t="shared" si="23"/>
        <v>784000</v>
      </c>
      <c r="AG48" s="66">
        <f t="shared" si="24"/>
        <v>731500</v>
      </c>
      <c r="AH48" s="83"/>
      <c r="AI48" s="72">
        <f>IF(B48=1,0,IF(I47&lt;Parameters!$C$18,Parameters!$D$18,IF(I47=Parameters!$C$19,Parameters!$D$19,Parameters!$D$20)))</f>
        <v>-0.01</v>
      </c>
      <c r="AJ48" s="63">
        <f>IF(B48=1,Parameters!$C$36,ROUND(AJ47*(1+AI48),2))</f>
        <v>27.85</v>
      </c>
      <c r="AK48" s="63">
        <f>H48/Parameters!$C$38*(Parameters!$C$38-I48)*AJ48</f>
        <v>563962.5</v>
      </c>
      <c r="AL48" s="63">
        <f>I48*Parameters!$C$37</f>
        <v>60000</v>
      </c>
      <c r="AM48" s="66">
        <f t="shared" si="15"/>
        <v>503962.5</v>
      </c>
      <c r="AN48" s="8"/>
      <c r="AO48" s="69">
        <f t="shared" si="16"/>
        <v>3037868.63</v>
      </c>
      <c r="AP48" s="63">
        <f t="shared" si="25"/>
        <v>2782157.5</v>
      </c>
      <c r="AQ48" s="76">
        <f t="shared" si="27"/>
        <v>195711.12999999989</v>
      </c>
      <c r="AR48" s="66">
        <f>IF(B48=1,Parameters!$C$40+AQ48,AR47+AQ48)</f>
        <v>14814885.219999999</v>
      </c>
      <c r="AT48" s="69">
        <f>IF(AND(B48=1,M48=Parameters!$C$27),0,IF(AND(K48&lt;=Parameters!$C$3,M48&gt;M47),0,IF(M48&lt;M47,0,1)))</f>
        <v>0</v>
      </c>
      <c r="AU48" s="63">
        <f>IF(AND(B48=1,N48=Parameters!$C$28),0,IF(AND(K48&lt;&gt;K47,N48&gt;N47),0,IF(N48=N47,0,1)))</f>
        <v>0</v>
      </c>
      <c r="AV48" s="76">
        <f>IF(AND(B48=1,P48=Parameters!$C$31),0,IF(AND(K48&lt;&gt;K47,N48&lt;=Parameters!$C$7,P48&gt;P47),0,IF(AND(K48&lt;&gt;K47,N48&gt;Parameters!$C$8,P48=P47),0,IF(AND(K48=K47,P48=P47),0,1))))</f>
        <v>0</v>
      </c>
      <c r="AW48" s="76">
        <f t="shared" si="18"/>
        <v>0</v>
      </c>
      <c r="AX48" s="76">
        <f>IF(AND($B48=1,Z48=Parameters!C$13),0,IF(AND($K48&lt;&gt;$K47,MOD($K48-1,Parameters!C$14)=0,Z48&gt;Z47),0,IF(Z48=Z47,0,1)))</f>
        <v>0</v>
      </c>
      <c r="AY48" s="76">
        <f>IF(AND($B48=1,AA48=Parameters!D$13),0,IF(AND($K48&lt;&gt;$K47,MOD($K48-1,Parameters!D$14)=0,AA48&gt;AA47),0,IF(AA48=AA47,0,1)))</f>
        <v>0</v>
      </c>
      <c r="AZ48" s="76">
        <f>IF(AND($B48=1,AB48=Parameters!E$13),0,IF(AND($K48&lt;&gt;$K47,MOD($K48-1,Parameters!E$14)=0,AB48&gt;AB47),0,IF(AB48=AB47,0,1)))</f>
        <v>0</v>
      </c>
      <c r="BA48" s="76">
        <f>IF(AND($B48=1,AC48=Parameters!F$13),0,IF(AND($K48&lt;&gt;$K47,MOD($K48-1,Parameters!F$14)=0,AC48&gt;AC47),0,IF(AC48=AC47,0,1)))</f>
        <v>0</v>
      </c>
      <c r="BB48" s="76">
        <f>IF(AND(B48=1,AJ48=Parameters!$C$36),0,IF(AND(I47&lt;Parameters!$C$18,AJ48&gt;AJ47),0,IF(AND(I47=Parameters!$C$19,AJ48=AJ47),0,IF(AND(I47&gt;Parameters!$C$20,AJ48&lt;AJ47),0,1))))</f>
        <v>0</v>
      </c>
      <c r="BC48" s="66">
        <f>IF(B48&lt;&gt;1,IF(AND(AQ48&gt;0,AR48&gt;AR47),0,IF(AND(AQ48&lt;0,AR48&lt;AR47),0,1)),IF(AND(AQ48&gt;0,AR48&gt;Parameters!$C$40),0,IF(AND(AQ48&lt;0,AR48&lt;Parameters!$C$40),0,1)))</f>
        <v>0</v>
      </c>
    </row>
    <row r="49" spans="2:55" x14ac:dyDescent="0.3">
      <c r="B49" s="101">
        <f>Data_Revised!B49</f>
        <v>46</v>
      </c>
      <c r="C49" s="7">
        <f>Data_Revised!C49</f>
        <v>10500</v>
      </c>
      <c r="D49" s="7">
        <f>Data_Revised!D49</f>
        <v>7500</v>
      </c>
      <c r="E49" s="7">
        <f>Data_Revised!E49</f>
        <v>16500</v>
      </c>
      <c r="F49" s="7">
        <f>Data_Revised!F49</f>
        <v>18900</v>
      </c>
      <c r="G49" s="7">
        <f>Data_Revised!G49</f>
        <v>18900</v>
      </c>
      <c r="H49" s="7">
        <f>Data_Revised!H49</f>
        <v>19800</v>
      </c>
      <c r="I49" s="12">
        <f>Data_Revised!I49</f>
        <v>5</v>
      </c>
      <c r="J49" s="8"/>
      <c r="K49" s="56">
        <f t="shared" si="26"/>
        <v>4</v>
      </c>
      <c r="L49" s="60">
        <f>IF(B49=1,0,IF(K49&lt;=Parameters!$C$3,Parameters!$D$3,Parameters!$D$4))</f>
        <v>5.0000000000000001E-3</v>
      </c>
      <c r="M49" s="7">
        <f>IF(B49=1,Parameters!$C$27,ROUNDDOWN(M48*(1+L49),0))</f>
        <v>14993</v>
      </c>
      <c r="N49" s="63">
        <f>IF(B49=1,Parameters!$C$28,IF(K49&lt;&gt;K48,ROUND(N48*(1+Parameters!$C$29),2),N48))</f>
        <v>67.5</v>
      </c>
      <c r="O49" s="63">
        <f t="shared" si="10"/>
        <v>1012027.5</v>
      </c>
      <c r="P49" s="60">
        <f>IF(K49=1,Parameters!$C$31,IF(K49&lt;&gt;K48,IF(N49&lt;=Parameters!$C$7,P48+Parameters!$D$7,P48+Parameters!$D$8),P48))</f>
        <v>8.9999999999999983E-2</v>
      </c>
      <c r="Q49" s="63">
        <f t="shared" si="11"/>
        <v>61.43</v>
      </c>
      <c r="R49" s="63">
        <f t="shared" si="19"/>
        <v>645015</v>
      </c>
      <c r="S49" s="7">
        <f t="shared" si="20"/>
        <v>25493</v>
      </c>
      <c r="T49" s="63">
        <f t="shared" si="12"/>
        <v>1657042.5</v>
      </c>
      <c r="U49" s="63">
        <f t="shared" si="13"/>
        <v>64.999901933864194</v>
      </c>
      <c r="V49" s="63">
        <f>ROUND(U49*(1+Parameters!$C$34),2)</f>
        <v>87.75</v>
      </c>
      <c r="W49" s="63">
        <f>ROUNDDOWN(S49*Parameters!$C$33,0)</f>
        <v>10197</v>
      </c>
      <c r="X49" s="66">
        <f t="shared" si="14"/>
        <v>894786.75</v>
      </c>
      <c r="Y49" s="8"/>
      <c r="Z49" s="69">
        <f>IF($B49=1,Parameters!C$13,IF(AND($K49&lt;&gt;$K48,MOD($K49-1,Parameters!C$14)=0),ROUND(Z48*(1+Parameters!C$15),2),Z48))</f>
        <v>65</v>
      </c>
      <c r="AA49" s="63">
        <f>IF($B49=1,Parameters!D$13,IF(AND($K49&lt;&gt;$K48,MOD($K49-1,Parameters!D$14)=0),ROUND(AA48*(1+Parameters!D$15),2),AA48))</f>
        <v>31.5</v>
      </c>
      <c r="AB49" s="63">
        <f>IF($B49=1,Parameters!E$13,IF(AND($K49&lt;&gt;$K48,MOD($K49-1,Parameters!E$14)=0),ROUND(AB48*(1+Parameters!E$15),2),AB48))</f>
        <v>40</v>
      </c>
      <c r="AC49" s="63">
        <f>IF($B49=1,Parameters!F$13,IF(AND($K49&lt;&gt;$K48,MOD($K49-1,Parameters!F$14)=0),ROUND(AC48*(1+Parameters!F$15),2),AC48))</f>
        <v>55</v>
      </c>
      <c r="AD49" s="63">
        <f t="shared" si="21"/>
        <v>487500</v>
      </c>
      <c r="AE49" s="63">
        <f t="shared" si="22"/>
        <v>519750</v>
      </c>
      <c r="AF49" s="63">
        <f t="shared" si="23"/>
        <v>756000</v>
      </c>
      <c r="AG49" s="66">
        <f t="shared" si="24"/>
        <v>1039500</v>
      </c>
      <c r="AH49" s="83"/>
      <c r="AI49" s="72">
        <f>IF(B49=1,0,IF(I48&lt;Parameters!$C$18,Parameters!$D$18,IF(I48=Parameters!$C$19,Parameters!$D$19,Parameters!$D$20)))</f>
        <v>0.02</v>
      </c>
      <c r="AJ49" s="63">
        <f>IF(B49=1,Parameters!$C$36,ROUND(AJ48*(1+AI49),2))</f>
        <v>28.41</v>
      </c>
      <c r="AK49" s="63">
        <f>H49/Parameters!$C$38*(Parameters!$C$38-I49)*AJ49</f>
        <v>468765</v>
      </c>
      <c r="AL49" s="63">
        <f>I49*Parameters!$C$37</f>
        <v>100000</v>
      </c>
      <c r="AM49" s="66">
        <f t="shared" si="15"/>
        <v>368765</v>
      </c>
      <c r="AN49" s="8"/>
      <c r="AO49" s="69">
        <f t="shared" si="16"/>
        <v>3159051.75</v>
      </c>
      <c r="AP49" s="63">
        <f t="shared" si="25"/>
        <v>2664292.5</v>
      </c>
      <c r="AQ49" s="76">
        <f t="shared" si="27"/>
        <v>394759.25</v>
      </c>
      <c r="AR49" s="66">
        <f>IF(B49=1,Parameters!$C$40+AQ49,AR48+AQ49)</f>
        <v>15209644.469999999</v>
      </c>
      <c r="AT49" s="69">
        <f>IF(AND(B49=1,M49=Parameters!$C$27),0,IF(AND(K49&lt;=Parameters!$C$3,M49&gt;M48),0,IF(M49&lt;M48,0,1)))</f>
        <v>0</v>
      </c>
      <c r="AU49" s="63">
        <f>IF(AND(B49=1,N49=Parameters!$C$28),0,IF(AND(K49&lt;&gt;K48,N49&gt;N48),0,IF(N49=N48,0,1)))</f>
        <v>0</v>
      </c>
      <c r="AV49" s="76">
        <f>IF(AND(B49=1,P49=Parameters!$C$31),0,IF(AND(K49&lt;&gt;K48,N49&lt;=Parameters!$C$7,P49&gt;P48),0,IF(AND(K49&lt;&gt;K48,N49&gt;Parameters!$C$8,P49=P48),0,IF(AND(K49=K48,P49=P48),0,1))))</f>
        <v>0</v>
      </c>
      <c r="AW49" s="76">
        <f t="shared" si="18"/>
        <v>0</v>
      </c>
      <c r="AX49" s="76">
        <f>IF(AND($B49=1,Z49=Parameters!C$13),0,IF(AND($K49&lt;&gt;$K48,MOD($K49-1,Parameters!C$14)=0,Z49&gt;Z48),0,IF(Z49=Z48,0,1)))</f>
        <v>0</v>
      </c>
      <c r="AY49" s="76">
        <f>IF(AND($B49=1,AA49=Parameters!D$13),0,IF(AND($K49&lt;&gt;$K48,MOD($K49-1,Parameters!D$14)=0,AA49&gt;AA48),0,IF(AA49=AA48,0,1)))</f>
        <v>0</v>
      </c>
      <c r="AZ49" s="76">
        <f>IF(AND($B49=1,AB49=Parameters!E$13),0,IF(AND($K49&lt;&gt;$K48,MOD($K49-1,Parameters!E$14)=0,AB49&gt;AB48),0,IF(AB49=AB48,0,1)))</f>
        <v>0</v>
      </c>
      <c r="BA49" s="76">
        <f>IF(AND($B49=1,AC49=Parameters!F$13),0,IF(AND($K49&lt;&gt;$K48,MOD($K49-1,Parameters!F$14)=0,AC49&gt;AC48),0,IF(AC49=AC48,0,1)))</f>
        <v>0</v>
      </c>
      <c r="BB49" s="76">
        <f>IF(AND(B49=1,AJ49=Parameters!$C$36),0,IF(AND(I48&lt;Parameters!$C$18,AJ49&gt;AJ48),0,IF(AND(I48=Parameters!$C$19,AJ49=AJ48),0,IF(AND(I48&gt;Parameters!$C$20,AJ49&lt;AJ48),0,1))))</f>
        <v>0</v>
      </c>
      <c r="BC49" s="66">
        <f>IF(B49&lt;&gt;1,IF(AND(AQ49&gt;0,AR49&gt;AR48),0,IF(AND(AQ49&lt;0,AR49&lt;AR48),0,1)),IF(AND(AQ49&gt;0,AR49&gt;Parameters!$C$40),0,IF(AND(AQ49&lt;0,AR49&lt;Parameters!$C$40),0,1)))</f>
        <v>0</v>
      </c>
    </row>
    <row r="50" spans="2:55" x14ac:dyDescent="0.3">
      <c r="B50" s="101">
        <f>Data_Revised!B50</f>
        <v>47</v>
      </c>
      <c r="C50" s="7">
        <f>Data_Revised!C50</f>
        <v>14500</v>
      </c>
      <c r="D50" s="7">
        <f>Data_Revised!D50</f>
        <v>12000</v>
      </c>
      <c r="E50" s="7">
        <f>Data_Revised!E50</f>
        <v>18500</v>
      </c>
      <c r="F50" s="7">
        <f>Data_Revised!F50</f>
        <v>18200</v>
      </c>
      <c r="G50" s="7">
        <f>Data_Revised!G50</f>
        <v>18900</v>
      </c>
      <c r="H50" s="7">
        <f>Data_Revised!H50</f>
        <v>13800</v>
      </c>
      <c r="I50" s="12">
        <f>Data_Revised!I50</f>
        <v>2</v>
      </c>
      <c r="J50" s="8"/>
      <c r="K50" s="56">
        <f t="shared" si="26"/>
        <v>4</v>
      </c>
      <c r="L50" s="60">
        <f>IF(B50=1,0,IF(K50&lt;=Parameters!$C$3,Parameters!$D$3,Parameters!$D$4))</f>
        <v>5.0000000000000001E-3</v>
      </c>
      <c r="M50" s="7">
        <f>IF(B50=1,Parameters!$C$27,ROUNDDOWN(M49*(1+L50),0))</f>
        <v>15067</v>
      </c>
      <c r="N50" s="63">
        <f>IF(B50=1,Parameters!$C$28,IF(K50&lt;&gt;K49,ROUND(N49*(1+Parameters!$C$29),2),N49))</f>
        <v>67.5</v>
      </c>
      <c r="O50" s="63">
        <f t="shared" si="10"/>
        <v>1017022.5</v>
      </c>
      <c r="P50" s="60">
        <f>IF(K50=1,Parameters!$C$31,IF(K50&lt;&gt;K49,IF(N50&lt;=Parameters!$C$7,P49+Parameters!$D$7,P49+Parameters!$D$8),P49))</f>
        <v>8.9999999999999983E-2</v>
      </c>
      <c r="Q50" s="63">
        <f t="shared" si="11"/>
        <v>61.43</v>
      </c>
      <c r="R50" s="63">
        <f t="shared" si="19"/>
        <v>890735</v>
      </c>
      <c r="S50" s="7">
        <f t="shared" si="20"/>
        <v>29567</v>
      </c>
      <c r="T50" s="63">
        <f t="shared" si="12"/>
        <v>1907757.5</v>
      </c>
      <c r="U50" s="63">
        <f t="shared" si="13"/>
        <v>64.523201542259955</v>
      </c>
      <c r="V50" s="63">
        <f>ROUND(U50*(1+Parameters!$C$34),2)</f>
        <v>87.11</v>
      </c>
      <c r="W50" s="63">
        <f>ROUNDDOWN(S50*Parameters!$C$33,0)</f>
        <v>11826</v>
      </c>
      <c r="X50" s="66">
        <f t="shared" si="14"/>
        <v>1030162.86</v>
      </c>
      <c r="Y50" s="8"/>
      <c r="Z50" s="69">
        <f>IF($B50=1,Parameters!C$13,IF(AND($K50&lt;&gt;$K49,MOD($K50-1,Parameters!C$14)=0),ROUND(Z49*(1+Parameters!C$15),2),Z49))</f>
        <v>65</v>
      </c>
      <c r="AA50" s="63">
        <f>IF($B50=1,Parameters!D$13,IF(AND($K50&lt;&gt;$K49,MOD($K50-1,Parameters!D$14)=0),ROUND(AA49*(1+Parameters!D$15),2),AA49))</f>
        <v>31.5</v>
      </c>
      <c r="AB50" s="63">
        <f>IF($B50=1,Parameters!E$13,IF(AND($K50&lt;&gt;$K49,MOD($K50-1,Parameters!E$14)=0),ROUND(AB49*(1+Parameters!E$15),2),AB49))</f>
        <v>40</v>
      </c>
      <c r="AC50" s="63">
        <f>IF($B50=1,Parameters!F$13,IF(AND($K50&lt;&gt;$K49,MOD($K50-1,Parameters!F$14)=0),ROUND(AC49*(1+Parameters!F$15),2),AC49))</f>
        <v>55</v>
      </c>
      <c r="AD50" s="63">
        <f t="shared" si="21"/>
        <v>780000</v>
      </c>
      <c r="AE50" s="63">
        <f t="shared" si="22"/>
        <v>582750</v>
      </c>
      <c r="AF50" s="63">
        <f t="shared" si="23"/>
        <v>728000</v>
      </c>
      <c r="AG50" s="66">
        <f t="shared" si="24"/>
        <v>1039500</v>
      </c>
      <c r="AH50" s="83"/>
      <c r="AI50" s="72">
        <f>IF(B50=1,0,IF(I49&lt;Parameters!$C$18,Parameters!$D$18,IF(I49=Parameters!$C$19,Parameters!$D$19,Parameters!$D$20)))</f>
        <v>-0.01</v>
      </c>
      <c r="AJ50" s="63">
        <f>IF(B50=1,Parameters!$C$36,ROUND(AJ49*(1+AI50),2))</f>
        <v>28.13</v>
      </c>
      <c r="AK50" s="63">
        <f>H50/Parameters!$C$38*(Parameters!$C$38-I50)*AJ50</f>
        <v>362314.39999999997</v>
      </c>
      <c r="AL50" s="63">
        <f>I50*Parameters!$C$37</f>
        <v>40000</v>
      </c>
      <c r="AM50" s="66">
        <f t="shared" si="15"/>
        <v>322314.39999999997</v>
      </c>
      <c r="AN50" s="8"/>
      <c r="AO50" s="69">
        <f t="shared" si="16"/>
        <v>3159977.26</v>
      </c>
      <c r="AP50" s="63">
        <f t="shared" si="25"/>
        <v>3270507.5</v>
      </c>
      <c r="AQ50" s="76">
        <f t="shared" si="27"/>
        <v>-150530.24000000017</v>
      </c>
      <c r="AR50" s="66">
        <f>IF(B50=1,Parameters!$C$40+AQ50,AR49+AQ50)</f>
        <v>15059114.229999999</v>
      </c>
      <c r="AT50" s="69">
        <f>IF(AND(B50=1,M50=Parameters!$C$27),0,IF(AND(K50&lt;=Parameters!$C$3,M50&gt;M49),0,IF(M50&lt;M49,0,1)))</f>
        <v>0</v>
      </c>
      <c r="AU50" s="63">
        <f>IF(AND(B50=1,N50=Parameters!$C$28),0,IF(AND(K50&lt;&gt;K49,N50&gt;N49),0,IF(N50=N49,0,1)))</f>
        <v>0</v>
      </c>
      <c r="AV50" s="76">
        <f>IF(AND(B50=1,P50=Parameters!$C$31),0,IF(AND(K50&lt;&gt;K49,N50&lt;=Parameters!$C$7,P50&gt;P49),0,IF(AND(K50&lt;&gt;K49,N50&gt;Parameters!$C$8,P50=P49),0,IF(AND(K50=K49,P50=P49),0,1))))</f>
        <v>0</v>
      </c>
      <c r="AW50" s="76">
        <f t="shared" si="18"/>
        <v>0</v>
      </c>
      <c r="AX50" s="76">
        <f>IF(AND($B50=1,Z50=Parameters!C$13),0,IF(AND($K50&lt;&gt;$K49,MOD($K50-1,Parameters!C$14)=0,Z50&gt;Z49),0,IF(Z50=Z49,0,1)))</f>
        <v>0</v>
      </c>
      <c r="AY50" s="76">
        <f>IF(AND($B50=1,AA50=Parameters!D$13),0,IF(AND($K50&lt;&gt;$K49,MOD($K50-1,Parameters!D$14)=0,AA50&gt;AA49),0,IF(AA50=AA49,0,1)))</f>
        <v>0</v>
      </c>
      <c r="AZ50" s="76">
        <f>IF(AND($B50=1,AB50=Parameters!E$13),0,IF(AND($K50&lt;&gt;$K49,MOD($K50-1,Parameters!E$14)=0,AB50&gt;AB49),0,IF(AB50=AB49,0,1)))</f>
        <v>0</v>
      </c>
      <c r="BA50" s="76">
        <f>IF(AND($B50=1,AC50=Parameters!F$13),0,IF(AND($K50&lt;&gt;$K49,MOD($K50-1,Parameters!F$14)=0,AC50&gt;AC49),0,IF(AC50=AC49,0,1)))</f>
        <v>0</v>
      </c>
      <c r="BB50" s="76">
        <f>IF(AND(B50=1,AJ50=Parameters!$C$36),0,IF(AND(I49&lt;Parameters!$C$18,AJ50&gt;AJ49),0,IF(AND(I49=Parameters!$C$19,AJ50=AJ49),0,IF(AND(I49&gt;Parameters!$C$20,AJ50&lt;AJ49),0,1))))</f>
        <v>0</v>
      </c>
      <c r="BC50" s="66">
        <f>IF(B50&lt;&gt;1,IF(AND(AQ50&gt;0,AR50&gt;AR49),0,IF(AND(AQ50&lt;0,AR50&lt;AR49),0,1)),IF(AND(AQ50&gt;0,AR50&gt;Parameters!$C$40),0,IF(AND(AQ50&lt;0,AR50&lt;Parameters!$C$40),0,1)))</f>
        <v>0</v>
      </c>
    </row>
    <row r="51" spans="2:55" x14ac:dyDescent="0.3">
      <c r="B51" s="101">
        <f>Data_Revised!B51</f>
        <v>48</v>
      </c>
      <c r="C51" s="7">
        <f>Data_Revised!C51</f>
        <v>18500</v>
      </c>
      <c r="D51" s="7">
        <f>Data_Revised!D51</f>
        <v>10000</v>
      </c>
      <c r="E51" s="7">
        <f>Data_Revised!E51</f>
        <v>20500</v>
      </c>
      <c r="F51" s="7">
        <f>Data_Revised!F51</f>
        <v>17500</v>
      </c>
      <c r="G51" s="7">
        <f>Data_Revised!G51</f>
        <v>16099.999999999998</v>
      </c>
      <c r="H51" s="7">
        <f>Data_Revised!H51</f>
        <v>17100</v>
      </c>
      <c r="I51" s="12">
        <f>Data_Revised!I51</f>
        <v>4</v>
      </c>
      <c r="J51" s="8"/>
      <c r="K51" s="56">
        <f t="shared" si="26"/>
        <v>4</v>
      </c>
      <c r="L51" s="60">
        <f>IF(B51=1,0,IF(K51&lt;=Parameters!$C$3,Parameters!$D$3,Parameters!$D$4))</f>
        <v>5.0000000000000001E-3</v>
      </c>
      <c r="M51" s="7">
        <f>IF(B51=1,Parameters!$C$27,ROUNDDOWN(M50*(1+L51),0))</f>
        <v>15142</v>
      </c>
      <c r="N51" s="63">
        <f>IF(B51=1,Parameters!$C$28,IF(K51&lt;&gt;K50,ROUND(N50*(1+Parameters!$C$29),2),N50))</f>
        <v>67.5</v>
      </c>
      <c r="O51" s="63">
        <f t="shared" si="10"/>
        <v>1022085</v>
      </c>
      <c r="P51" s="60">
        <f>IF(K51=1,Parameters!$C$31,IF(K51&lt;&gt;K50,IF(N51&lt;=Parameters!$C$7,P50+Parameters!$D$7,P50+Parameters!$D$8),P50))</f>
        <v>8.9999999999999983E-2</v>
      </c>
      <c r="Q51" s="63">
        <f t="shared" si="11"/>
        <v>61.43</v>
      </c>
      <c r="R51" s="63">
        <f t="shared" si="19"/>
        <v>1136455</v>
      </c>
      <c r="S51" s="7">
        <f t="shared" si="20"/>
        <v>33642</v>
      </c>
      <c r="T51" s="63">
        <f t="shared" si="12"/>
        <v>2158540</v>
      </c>
      <c r="U51" s="63">
        <f t="shared" si="13"/>
        <v>64.162059330598652</v>
      </c>
      <c r="V51" s="63">
        <f>ROUND(U51*(1+Parameters!$C$34),2)</f>
        <v>86.62</v>
      </c>
      <c r="W51" s="63">
        <f>ROUNDDOWN(S51*Parameters!$C$33,0)</f>
        <v>13456</v>
      </c>
      <c r="X51" s="66">
        <f t="shared" si="14"/>
        <v>1165558.72</v>
      </c>
      <c r="Y51" s="8"/>
      <c r="Z51" s="69">
        <f>IF($B51=1,Parameters!C$13,IF(AND($K51&lt;&gt;$K50,MOD($K51-1,Parameters!C$14)=0),ROUND(Z50*(1+Parameters!C$15),2),Z50))</f>
        <v>65</v>
      </c>
      <c r="AA51" s="63">
        <f>IF($B51=1,Parameters!D$13,IF(AND($K51&lt;&gt;$K50,MOD($K51-1,Parameters!D$14)=0),ROUND(AA50*(1+Parameters!D$15),2),AA50))</f>
        <v>31.5</v>
      </c>
      <c r="AB51" s="63">
        <f>IF($B51=1,Parameters!E$13,IF(AND($K51&lt;&gt;$K50,MOD($K51-1,Parameters!E$14)=0),ROUND(AB50*(1+Parameters!E$15),2),AB50))</f>
        <v>40</v>
      </c>
      <c r="AC51" s="63">
        <f>IF($B51=1,Parameters!F$13,IF(AND($K51&lt;&gt;$K50,MOD($K51-1,Parameters!F$14)=0),ROUND(AC50*(1+Parameters!F$15),2),AC50))</f>
        <v>55</v>
      </c>
      <c r="AD51" s="63">
        <f t="shared" si="21"/>
        <v>650000</v>
      </c>
      <c r="AE51" s="63">
        <f t="shared" si="22"/>
        <v>645750</v>
      </c>
      <c r="AF51" s="63">
        <f t="shared" si="23"/>
        <v>700000</v>
      </c>
      <c r="AG51" s="66">
        <f t="shared" si="24"/>
        <v>885499.99999999988</v>
      </c>
      <c r="AH51" s="83"/>
      <c r="AI51" s="72">
        <f>IF(B51=1,0,IF(I50&lt;Parameters!$C$18,Parameters!$D$18,IF(I50=Parameters!$C$19,Parameters!$D$19,Parameters!$D$20)))</f>
        <v>0.02</v>
      </c>
      <c r="AJ51" s="63">
        <f>IF(B51=1,Parameters!$C$36,ROUND(AJ50*(1+AI51),2))</f>
        <v>28.69</v>
      </c>
      <c r="AK51" s="63">
        <f>H51/Parameters!$C$38*(Parameters!$C$38-I51)*AJ51</f>
        <v>425185.80000000005</v>
      </c>
      <c r="AL51" s="63">
        <f>I51*Parameters!$C$37</f>
        <v>80000</v>
      </c>
      <c r="AM51" s="66">
        <f t="shared" si="15"/>
        <v>345185.80000000005</v>
      </c>
      <c r="AN51" s="8"/>
      <c r="AO51" s="69">
        <f t="shared" si="16"/>
        <v>3176244.5199999996</v>
      </c>
      <c r="AP51" s="63">
        <f t="shared" si="25"/>
        <v>3454290</v>
      </c>
      <c r="AQ51" s="76">
        <f t="shared" si="27"/>
        <v>-358045.48000000033</v>
      </c>
      <c r="AR51" s="66">
        <f>IF(B51=1,Parameters!$C$40+AQ51,AR50+AQ51)</f>
        <v>14701068.749999998</v>
      </c>
      <c r="AT51" s="69">
        <f>IF(AND(B51=1,M51=Parameters!$C$27),0,IF(AND(K51&lt;=Parameters!$C$3,M51&gt;M50),0,IF(M51&lt;M50,0,1)))</f>
        <v>0</v>
      </c>
      <c r="AU51" s="63">
        <f>IF(AND(B51=1,N51=Parameters!$C$28),0,IF(AND(K51&lt;&gt;K50,N51&gt;N50),0,IF(N51=N50,0,1)))</f>
        <v>0</v>
      </c>
      <c r="AV51" s="76">
        <f>IF(AND(B51=1,P51=Parameters!$C$31),0,IF(AND(K51&lt;&gt;K50,N51&lt;=Parameters!$C$7,P51&gt;P50),0,IF(AND(K51&lt;&gt;K50,N51&gt;Parameters!$C$8,P51=P50),0,IF(AND(K51=K50,P51=P50),0,1))))</f>
        <v>0</v>
      </c>
      <c r="AW51" s="76">
        <f t="shared" si="18"/>
        <v>0</v>
      </c>
      <c r="AX51" s="76">
        <f>IF(AND($B51=1,Z51=Parameters!C$13),0,IF(AND($K51&lt;&gt;$K50,MOD($K51-1,Parameters!C$14)=0,Z51&gt;Z50),0,IF(Z51=Z50,0,1)))</f>
        <v>0</v>
      </c>
      <c r="AY51" s="76">
        <f>IF(AND($B51=1,AA51=Parameters!D$13),0,IF(AND($K51&lt;&gt;$K50,MOD($K51-1,Parameters!D$14)=0,AA51&gt;AA50),0,IF(AA51=AA50,0,1)))</f>
        <v>0</v>
      </c>
      <c r="AZ51" s="76">
        <f>IF(AND($B51=1,AB51=Parameters!E$13),0,IF(AND($K51&lt;&gt;$K50,MOD($K51-1,Parameters!E$14)=0,AB51&gt;AB50),0,IF(AB51=AB50,0,1)))</f>
        <v>0</v>
      </c>
      <c r="BA51" s="76">
        <f>IF(AND($B51=1,AC51=Parameters!F$13),0,IF(AND($K51&lt;&gt;$K50,MOD($K51-1,Parameters!F$14)=0,AC51&gt;AC50),0,IF(AC51=AC50,0,1)))</f>
        <v>0</v>
      </c>
      <c r="BB51" s="76">
        <f>IF(AND(B51=1,AJ51=Parameters!$C$36),0,IF(AND(I50&lt;Parameters!$C$18,AJ51&gt;AJ50),0,IF(AND(I50=Parameters!$C$19,AJ51=AJ50),0,IF(AND(I50&gt;Parameters!$C$20,AJ51&lt;AJ50),0,1))))</f>
        <v>0</v>
      </c>
      <c r="BC51" s="66">
        <f>IF(B51&lt;&gt;1,IF(AND(AQ51&gt;0,AR51&gt;AR50),0,IF(AND(AQ51&lt;0,AR51&lt;AR50),0,1)),IF(AND(AQ51&gt;0,AR51&gt;Parameters!$C$40),0,IF(AND(AQ51&lt;0,AR51&lt;Parameters!$C$40),0,1)))</f>
        <v>0</v>
      </c>
    </row>
    <row r="52" spans="2:55" x14ac:dyDescent="0.3">
      <c r="B52" s="101">
        <f>Data_Revised!B52</f>
        <v>49</v>
      </c>
      <c r="C52" s="7">
        <f>Data_Revised!C52</f>
        <v>16000</v>
      </c>
      <c r="D52" s="7">
        <f>Data_Revised!D52</f>
        <v>12000</v>
      </c>
      <c r="E52" s="7">
        <f>Data_Revised!E52</f>
        <v>18500</v>
      </c>
      <c r="F52" s="7">
        <f>Data_Revised!F52</f>
        <v>23100</v>
      </c>
      <c r="G52" s="7">
        <f>Data_Revised!G52</f>
        <v>16800</v>
      </c>
      <c r="H52" s="7">
        <f>Data_Revised!H52</f>
        <v>17700</v>
      </c>
      <c r="I52" s="12">
        <f>Data_Revised!I52</f>
        <v>1</v>
      </c>
      <c r="J52" s="8"/>
      <c r="K52" s="56">
        <f t="shared" si="26"/>
        <v>5</v>
      </c>
      <c r="L52" s="60">
        <f>IF(B52=1,0,IF(K52&lt;=Parameters!$C$3,Parameters!$D$3,Parameters!$D$4))</f>
        <v>5.0000000000000001E-3</v>
      </c>
      <c r="M52" s="7">
        <f>IF(B52=1,Parameters!$C$27,ROUNDDOWN(M51*(1+L52),0))</f>
        <v>15217</v>
      </c>
      <c r="N52" s="63">
        <f>IF(B52=1,Parameters!$C$28,IF(K52&lt;&gt;K51,ROUND(N51*(1+Parameters!$C$29),2),N51))</f>
        <v>70.2</v>
      </c>
      <c r="O52" s="63">
        <f t="shared" si="10"/>
        <v>1068233.4000000001</v>
      </c>
      <c r="P52" s="60">
        <f>IF(K52=1,Parameters!$C$31,IF(K52&lt;&gt;K51,IF(N52&lt;=Parameters!$C$7,P51+Parameters!$D$7,P51+Parameters!$D$8),P51))</f>
        <v>9.9999999999999978E-2</v>
      </c>
      <c r="Q52" s="63">
        <f t="shared" si="11"/>
        <v>63.18</v>
      </c>
      <c r="R52" s="63">
        <f t="shared" si="19"/>
        <v>1010880</v>
      </c>
      <c r="S52" s="7">
        <f t="shared" si="20"/>
        <v>31217</v>
      </c>
      <c r="T52" s="63">
        <f t="shared" si="12"/>
        <v>2079113.4000000001</v>
      </c>
      <c r="U52" s="63">
        <f t="shared" si="13"/>
        <v>66.6019604702566</v>
      </c>
      <c r="V52" s="63">
        <f>ROUND(U52*(1+Parameters!$C$34),2)</f>
        <v>89.91</v>
      </c>
      <c r="W52" s="63">
        <f>ROUNDDOWN(S52*Parameters!$C$33,0)</f>
        <v>12486</v>
      </c>
      <c r="X52" s="66">
        <f t="shared" si="14"/>
        <v>1122616.26</v>
      </c>
      <c r="Y52" s="8"/>
      <c r="Z52" s="69">
        <f>IF($B52=1,Parameters!C$13,IF(AND($K52&lt;&gt;$K51,MOD($K52-1,Parameters!C$14)=0),ROUND(Z51*(1+Parameters!C$15),2),Z51))</f>
        <v>65</v>
      </c>
      <c r="AA52" s="63">
        <f>IF($B52=1,Parameters!D$13,IF(AND($K52&lt;&gt;$K51,MOD($K52-1,Parameters!D$14)=0),ROUND(AA51*(1+Parameters!D$15),2),AA51))</f>
        <v>33.08</v>
      </c>
      <c r="AB52" s="63">
        <f>IF($B52=1,Parameters!E$13,IF(AND($K52&lt;&gt;$K51,MOD($K52-1,Parameters!E$14)=0),ROUND(AB51*(1+Parameters!E$15),2),AB51))</f>
        <v>40</v>
      </c>
      <c r="AC52" s="63">
        <f>IF($B52=1,Parameters!F$13,IF(AND($K52&lt;&gt;$K51,MOD($K52-1,Parameters!F$14)=0),ROUND(AC51*(1+Parameters!F$15),2),AC51))</f>
        <v>55</v>
      </c>
      <c r="AD52" s="63">
        <f t="shared" si="21"/>
        <v>780000</v>
      </c>
      <c r="AE52" s="63">
        <f t="shared" si="22"/>
        <v>611980</v>
      </c>
      <c r="AF52" s="63">
        <f t="shared" si="23"/>
        <v>924000</v>
      </c>
      <c r="AG52" s="66">
        <f t="shared" si="24"/>
        <v>924000</v>
      </c>
      <c r="AH52" s="83"/>
      <c r="AI52" s="72">
        <f>IF(B52=1,0,IF(I51&lt;Parameters!$C$18,Parameters!$D$18,IF(I51=Parameters!$C$19,Parameters!$D$19,Parameters!$D$20)))</f>
        <v>0</v>
      </c>
      <c r="AJ52" s="63">
        <f>IF(B52=1,Parameters!$C$36,ROUND(AJ51*(1+AI52),2))</f>
        <v>28.69</v>
      </c>
      <c r="AK52" s="63">
        <f>H52/Parameters!$C$38*(Parameters!$C$38-I52)*AJ52</f>
        <v>490885.9</v>
      </c>
      <c r="AL52" s="63">
        <f>I52*Parameters!$C$37</f>
        <v>20000</v>
      </c>
      <c r="AM52" s="66">
        <f t="shared" si="15"/>
        <v>470885.9</v>
      </c>
      <c r="AN52" s="8"/>
      <c r="AO52" s="69">
        <f t="shared" si="16"/>
        <v>3461502.1599999997</v>
      </c>
      <c r="AP52" s="63">
        <f t="shared" si="25"/>
        <v>3471093.4000000004</v>
      </c>
      <c r="AQ52" s="76">
        <f t="shared" si="27"/>
        <v>-29591.240000000107</v>
      </c>
      <c r="AR52" s="66">
        <f>IF(B52=1,Parameters!$C$40+AQ52,AR51+AQ52)</f>
        <v>14671477.509999998</v>
      </c>
      <c r="AT52" s="69">
        <f>IF(AND(B52=1,M52=Parameters!$C$27),0,IF(AND(K52&lt;=Parameters!$C$3,M52&gt;M51),0,IF(M52&lt;M51,0,1)))</f>
        <v>0</v>
      </c>
      <c r="AU52" s="63">
        <f>IF(AND(B52=1,N52=Parameters!$C$28),0,IF(AND(K52&lt;&gt;K51,N52&gt;N51),0,IF(N52=N51,0,1)))</f>
        <v>0</v>
      </c>
      <c r="AV52" s="76">
        <f>IF(AND(B52=1,P52=Parameters!$C$31),0,IF(AND(K52&lt;&gt;K51,N52&lt;=Parameters!$C$7,P52&gt;P51),0,IF(AND(K52&lt;&gt;K51,N52&gt;Parameters!$C$8,P52=P51),0,IF(AND(K52=K51,P52=P51),0,1))))</f>
        <v>0</v>
      </c>
      <c r="AW52" s="76">
        <f t="shared" si="18"/>
        <v>0</v>
      </c>
      <c r="AX52" s="76">
        <f>IF(AND($B52=1,Z52=Parameters!C$13),0,IF(AND($K52&lt;&gt;$K51,MOD($K52-1,Parameters!C$14)=0,Z52&gt;Z51),0,IF(Z52=Z51,0,1)))</f>
        <v>0</v>
      </c>
      <c r="AY52" s="76">
        <f>IF(AND($B52=1,AA52=Parameters!D$13),0,IF(AND($K52&lt;&gt;$K51,MOD($K52-1,Parameters!D$14)=0,AA52&gt;AA51),0,IF(AA52=AA51,0,1)))</f>
        <v>0</v>
      </c>
      <c r="AZ52" s="76">
        <f>IF(AND($B52=1,AB52=Parameters!E$13),0,IF(AND($K52&lt;&gt;$K51,MOD($K52-1,Parameters!E$14)=0,AB52&gt;AB51),0,IF(AB52=AB51,0,1)))</f>
        <v>0</v>
      </c>
      <c r="BA52" s="76">
        <f>IF(AND($B52=1,AC52=Parameters!F$13),0,IF(AND($K52&lt;&gt;$K51,MOD($K52-1,Parameters!F$14)=0,AC52&gt;AC51),0,IF(AC52=AC51,0,1)))</f>
        <v>0</v>
      </c>
      <c r="BB52" s="76">
        <f>IF(AND(B52=1,AJ52=Parameters!$C$36),0,IF(AND(I51&lt;Parameters!$C$18,AJ52&gt;AJ51),0,IF(AND(I51=Parameters!$C$19,AJ52=AJ51),0,IF(AND(I51&gt;Parameters!$C$20,AJ52&lt;AJ51),0,1))))</f>
        <v>0</v>
      </c>
      <c r="BC52" s="66">
        <f>IF(B52&lt;&gt;1,IF(AND(AQ52&gt;0,AR52&gt;AR51),0,IF(AND(AQ52&lt;0,AR52&lt;AR51),0,1)),IF(AND(AQ52&gt;0,AR52&gt;Parameters!$C$40),0,IF(AND(AQ52&lt;0,AR52&lt;Parameters!$C$40),0,1)))</f>
        <v>0</v>
      </c>
    </row>
    <row r="53" spans="2:55" x14ac:dyDescent="0.3">
      <c r="B53" s="101">
        <f>Data_Revised!B53</f>
        <v>50</v>
      </c>
      <c r="C53" s="7">
        <f>Data_Revised!C53</f>
        <v>16000</v>
      </c>
      <c r="D53" s="7">
        <f>Data_Revised!D53</f>
        <v>11000</v>
      </c>
      <c r="E53" s="7">
        <f>Data_Revised!E53</f>
        <v>20500</v>
      </c>
      <c r="F53" s="7">
        <f>Data_Revised!F53</f>
        <v>20300</v>
      </c>
      <c r="G53" s="7">
        <f>Data_Revised!G53</f>
        <v>15399.999999999998</v>
      </c>
      <c r="H53" s="7">
        <f>Data_Revised!H53</f>
        <v>13500</v>
      </c>
      <c r="I53" s="12">
        <f>Data_Revised!I53</f>
        <v>2</v>
      </c>
      <c r="J53" s="8"/>
      <c r="K53" s="56">
        <f t="shared" si="26"/>
        <v>5</v>
      </c>
      <c r="L53" s="60">
        <f>IF(B53=1,0,IF(K53&lt;=Parameters!$C$3,Parameters!$D$3,Parameters!$D$4))</f>
        <v>5.0000000000000001E-3</v>
      </c>
      <c r="M53" s="7">
        <f>IF(B53=1,Parameters!$C$27,ROUNDDOWN(M52*(1+L53),0))</f>
        <v>15293</v>
      </c>
      <c r="N53" s="63">
        <f>IF(B53=1,Parameters!$C$28,IF(K53&lt;&gt;K52,ROUND(N52*(1+Parameters!$C$29),2),N52))</f>
        <v>70.2</v>
      </c>
      <c r="O53" s="63">
        <f t="shared" si="10"/>
        <v>1073568.6000000001</v>
      </c>
      <c r="P53" s="60">
        <f>IF(K53=1,Parameters!$C$31,IF(K53&lt;&gt;K52,IF(N53&lt;=Parameters!$C$7,P52+Parameters!$D$7,P52+Parameters!$D$8),P52))</f>
        <v>9.9999999999999978E-2</v>
      </c>
      <c r="Q53" s="63">
        <f t="shared" si="11"/>
        <v>63.18</v>
      </c>
      <c r="R53" s="63">
        <f t="shared" si="19"/>
        <v>1010880</v>
      </c>
      <c r="S53" s="7">
        <f t="shared" si="20"/>
        <v>31293</v>
      </c>
      <c r="T53" s="63">
        <f t="shared" si="12"/>
        <v>2084448.6</v>
      </c>
      <c r="U53" s="63">
        <f t="shared" si="13"/>
        <v>66.610698878343399</v>
      </c>
      <c r="V53" s="63">
        <f>ROUND(U53*(1+Parameters!$C$34),2)</f>
        <v>89.92</v>
      </c>
      <c r="W53" s="63">
        <f>ROUNDDOWN(S53*Parameters!$C$33,0)</f>
        <v>12517</v>
      </c>
      <c r="X53" s="66">
        <f t="shared" si="14"/>
        <v>1125528.6400000001</v>
      </c>
      <c r="Y53" s="8"/>
      <c r="Z53" s="69">
        <f>IF($B53=1,Parameters!C$13,IF(AND($K53&lt;&gt;$K52,MOD($K53-1,Parameters!C$14)=0),ROUND(Z52*(1+Parameters!C$15),2),Z52))</f>
        <v>65</v>
      </c>
      <c r="AA53" s="63">
        <f>IF($B53=1,Parameters!D$13,IF(AND($K53&lt;&gt;$K52,MOD($K53-1,Parameters!D$14)=0),ROUND(AA52*(1+Parameters!D$15),2),AA52))</f>
        <v>33.08</v>
      </c>
      <c r="AB53" s="63">
        <f>IF($B53=1,Parameters!E$13,IF(AND($K53&lt;&gt;$K52,MOD($K53-1,Parameters!E$14)=0),ROUND(AB52*(1+Parameters!E$15),2),AB52))</f>
        <v>40</v>
      </c>
      <c r="AC53" s="63">
        <f>IF($B53=1,Parameters!F$13,IF(AND($K53&lt;&gt;$K52,MOD($K53-1,Parameters!F$14)=0),ROUND(AC52*(1+Parameters!F$15),2),AC52))</f>
        <v>55</v>
      </c>
      <c r="AD53" s="63">
        <f t="shared" si="21"/>
        <v>715000</v>
      </c>
      <c r="AE53" s="63">
        <f t="shared" si="22"/>
        <v>678140</v>
      </c>
      <c r="AF53" s="63">
        <f t="shared" si="23"/>
        <v>812000</v>
      </c>
      <c r="AG53" s="66">
        <f t="shared" si="24"/>
        <v>846999.99999999988</v>
      </c>
      <c r="AH53" s="83"/>
      <c r="AI53" s="72">
        <f>IF(B53=1,0,IF(I52&lt;Parameters!$C$18,Parameters!$D$18,IF(I52=Parameters!$C$19,Parameters!$D$19,Parameters!$D$20)))</f>
        <v>0.02</v>
      </c>
      <c r="AJ53" s="63">
        <f>IF(B53=1,Parameters!$C$36,ROUND(AJ52*(1+AI53),2))</f>
        <v>29.26</v>
      </c>
      <c r="AK53" s="63">
        <f>H53/Parameters!$C$38*(Parameters!$C$38-I53)*AJ53</f>
        <v>368676</v>
      </c>
      <c r="AL53" s="63">
        <f>I53*Parameters!$C$37</f>
        <v>40000</v>
      </c>
      <c r="AM53" s="66">
        <f t="shared" si="15"/>
        <v>328676</v>
      </c>
      <c r="AN53" s="8"/>
      <c r="AO53" s="69">
        <f t="shared" si="16"/>
        <v>3153204.64</v>
      </c>
      <c r="AP53" s="63">
        <f t="shared" si="25"/>
        <v>3477588.6</v>
      </c>
      <c r="AQ53" s="76">
        <f t="shared" si="27"/>
        <v>-364383.96000000008</v>
      </c>
      <c r="AR53" s="66">
        <f>IF(B53=1,Parameters!$C$40+AQ53,AR52+AQ53)</f>
        <v>14307093.549999997</v>
      </c>
      <c r="AT53" s="69">
        <f>IF(AND(B53=1,M53=Parameters!$C$27),0,IF(AND(K53&lt;=Parameters!$C$3,M53&gt;M52),0,IF(M53&lt;M52,0,1)))</f>
        <v>0</v>
      </c>
      <c r="AU53" s="63">
        <f>IF(AND(B53=1,N53=Parameters!$C$28),0,IF(AND(K53&lt;&gt;K52,N53&gt;N52),0,IF(N53=N52,0,1)))</f>
        <v>0</v>
      </c>
      <c r="AV53" s="76">
        <f>IF(AND(B53=1,P53=Parameters!$C$31),0,IF(AND(K53&lt;&gt;K52,N53&lt;=Parameters!$C$7,P53&gt;P52),0,IF(AND(K53&lt;&gt;K52,N53&gt;Parameters!$C$8,P53=P52),0,IF(AND(K53=K52,P53=P52),0,1))))</f>
        <v>0</v>
      </c>
      <c r="AW53" s="76">
        <f t="shared" si="18"/>
        <v>0</v>
      </c>
      <c r="AX53" s="76">
        <f>IF(AND($B53=1,Z53=Parameters!C$13),0,IF(AND($K53&lt;&gt;$K52,MOD($K53-1,Parameters!C$14)=0,Z53&gt;Z52),0,IF(Z53=Z52,0,1)))</f>
        <v>0</v>
      </c>
      <c r="AY53" s="76">
        <f>IF(AND($B53=1,AA53=Parameters!D$13),0,IF(AND($K53&lt;&gt;$K52,MOD($K53-1,Parameters!D$14)=0,AA53&gt;AA52),0,IF(AA53=AA52,0,1)))</f>
        <v>0</v>
      </c>
      <c r="AZ53" s="76">
        <f>IF(AND($B53=1,AB53=Parameters!E$13),0,IF(AND($K53&lt;&gt;$K52,MOD($K53-1,Parameters!E$14)=0,AB53&gt;AB52),0,IF(AB53=AB52,0,1)))</f>
        <v>0</v>
      </c>
      <c r="BA53" s="76">
        <f>IF(AND($B53=1,AC53=Parameters!F$13),0,IF(AND($K53&lt;&gt;$K52,MOD($K53-1,Parameters!F$14)=0,AC53&gt;AC52),0,IF(AC53=AC52,0,1)))</f>
        <v>0</v>
      </c>
      <c r="BB53" s="76">
        <f>IF(AND(B53=1,AJ53=Parameters!$C$36),0,IF(AND(I52&lt;Parameters!$C$18,AJ53&gt;AJ52),0,IF(AND(I52=Parameters!$C$19,AJ53=AJ52),0,IF(AND(I52&gt;Parameters!$C$20,AJ53&lt;AJ52),0,1))))</f>
        <v>0</v>
      </c>
      <c r="BC53" s="66">
        <f>IF(B53&lt;&gt;1,IF(AND(AQ53&gt;0,AR53&gt;AR52),0,IF(AND(AQ53&lt;0,AR53&lt;AR52),0,1)),IF(AND(AQ53&gt;0,AR53&gt;Parameters!$C$40),0,IF(AND(AQ53&lt;0,AR53&lt;Parameters!$C$40),0,1)))</f>
        <v>0</v>
      </c>
    </row>
    <row r="54" spans="2:55" x14ac:dyDescent="0.3">
      <c r="B54" s="101">
        <f>Data_Revised!B54</f>
        <v>51</v>
      </c>
      <c r="C54" s="7">
        <f>Data_Revised!C54</f>
        <v>11500</v>
      </c>
      <c r="D54" s="7">
        <f>Data_Revised!D54</f>
        <v>10500</v>
      </c>
      <c r="E54" s="7">
        <f>Data_Revised!E54</f>
        <v>16500</v>
      </c>
      <c r="F54" s="7">
        <f>Data_Revised!F54</f>
        <v>17500</v>
      </c>
      <c r="G54" s="7">
        <f>Data_Revised!G54</f>
        <v>16800</v>
      </c>
      <c r="H54" s="7">
        <f>Data_Revised!H54</f>
        <v>16200</v>
      </c>
      <c r="I54" s="12">
        <f>Data_Revised!I54</f>
        <v>7</v>
      </c>
      <c r="J54" s="8"/>
      <c r="K54" s="56">
        <f t="shared" si="26"/>
        <v>5</v>
      </c>
      <c r="L54" s="60">
        <f>IF(B54=1,0,IF(K54&lt;=Parameters!$C$3,Parameters!$D$3,Parameters!$D$4))</f>
        <v>5.0000000000000001E-3</v>
      </c>
      <c r="M54" s="7">
        <f>IF(B54=1,Parameters!$C$27,ROUNDDOWN(M53*(1+L54),0))</f>
        <v>15369</v>
      </c>
      <c r="N54" s="63">
        <f>IF(B54=1,Parameters!$C$28,IF(K54&lt;&gt;K53,ROUND(N53*(1+Parameters!$C$29),2),N53))</f>
        <v>70.2</v>
      </c>
      <c r="O54" s="63">
        <f t="shared" si="10"/>
        <v>1078903.8</v>
      </c>
      <c r="P54" s="60">
        <f>IF(K54=1,Parameters!$C$31,IF(K54&lt;&gt;K53,IF(N54&lt;=Parameters!$C$7,P53+Parameters!$D$7,P53+Parameters!$D$8),P53))</f>
        <v>9.9999999999999978E-2</v>
      </c>
      <c r="Q54" s="63">
        <f t="shared" si="11"/>
        <v>63.18</v>
      </c>
      <c r="R54" s="63">
        <f t="shared" si="19"/>
        <v>726570</v>
      </c>
      <c r="S54" s="7">
        <f t="shared" si="20"/>
        <v>26869</v>
      </c>
      <c r="T54" s="63">
        <f t="shared" si="12"/>
        <v>1805473.8</v>
      </c>
      <c r="U54" s="63">
        <f t="shared" si="13"/>
        <v>67.19542223380104</v>
      </c>
      <c r="V54" s="63">
        <f>ROUND(U54*(1+Parameters!$C$34),2)</f>
        <v>90.71</v>
      </c>
      <c r="W54" s="63">
        <f>ROUNDDOWN(S54*Parameters!$C$33,0)</f>
        <v>10747</v>
      </c>
      <c r="X54" s="66">
        <f t="shared" si="14"/>
        <v>974860.36999999988</v>
      </c>
      <c r="Y54" s="8"/>
      <c r="Z54" s="69">
        <f>IF($B54=1,Parameters!C$13,IF(AND($K54&lt;&gt;$K53,MOD($K54-1,Parameters!C$14)=0),ROUND(Z53*(1+Parameters!C$15),2),Z53))</f>
        <v>65</v>
      </c>
      <c r="AA54" s="63">
        <f>IF($B54=1,Parameters!D$13,IF(AND($K54&lt;&gt;$K53,MOD($K54-1,Parameters!D$14)=0),ROUND(AA53*(1+Parameters!D$15),2),AA53))</f>
        <v>33.08</v>
      </c>
      <c r="AB54" s="63">
        <f>IF($B54=1,Parameters!E$13,IF(AND($K54&lt;&gt;$K53,MOD($K54-1,Parameters!E$14)=0),ROUND(AB53*(1+Parameters!E$15),2),AB53))</f>
        <v>40</v>
      </c>
      <c r="AC54" s="63">
        <f>IF($B54=1,Parameters!F$13,IF(AND($K54&lt;&gt;$K53,MOD($K54-1,Parameters!F$14)=0),ROUND(AC53*(1+Parameters!F$15),2),AC53))</f>
        <v>55</v>
      </c>
      <c r="AD54" s="63">
        <f t="shared" si="21"/>
        <v>682500</v>
      </c>
      <c r="AE54" s="63">
        <f t="shared" si="22"/>
        <v>545820</v>
      </c>
      <c r="AF54" s="63">
        <f t="shared" si="23"/>
        <v>700000</v>
      </c>
      <c r="AG54" s="66">
        <f t="shared" si="24"/>
        <v>924000</v>
      </c>
      <c r="AH54" s="83"/>
      <c r="AI54" s="72">
        <f>IF(B54=1,0,IF(I53&lt;Parameters!$C$18,Parameters!$D$18,IF(I53=Parameters!$C$19,Parameters!$D$19,Parameters!$D$20)))</f>
        <v>0.02</v>
      </c>
      <c r="AJ54" s="63">
        <f>IF(B54=1,Parameters!$C$36,ROUND(AJ53*(1+AI54),2))</f>
        <v>29.85</v>
      </c>
      <c r="AK54" s="63">
        <f>H54/Parameters!$C$38*(Parameters!$C$38-I54)*AJ54</f>
        <v>370737</v>
      </c>
      <c r="AL54" s="63">
        <f>I54*Parameters!$C$37</f>
        <v>140000</v>
      </c>
      <c r="AM54" s="66">
        <f t="shared" si="15"/>
        <v>230737</v>
      </c>
      <c r="AN54" s="8"/>
      <c r="AO54" s="69">
        <f t="shared" si="16"/>
        <v>2969597.37</v>
      </c>
      <c r="AP54" s="63">
        <f t="shared" si="25"/>
        <v>3033793.8</v>
      </c>
      <c r="AQ54" s="76">
        <f t="shared" si="27"/>
        <v>-204196.43000000017</v>
      </c>
      <c r="AR54" s="66">
        <f>IF(B54=1,Parameters!$C$40+AQ54,AR53+AQ54)</f>
        <v>14102897.119999997</v>
      </c>
      <c r="AT54" s="69">
        <f>IF(AND(B54=1,M54=Parameters!$C$27),0,IF(AND(K54&lt;=Parameters!$C$3,M54&gt;M53),0,IF(M54&lt;M53,0,1)))</f>
        <v>0</v>
      </c>
      <c r="AU54" s="63">
        <f>IF(AND(B54=1,N54=Parameters!$C$28),0,IF(AND(K54&lt;&gt;K53,N54&gt;N53),0,IF(N54=N53,0,1)))</f>
        <v>0</v>
      </c>
      <c r="AV54" s="76">
        <f>IF(AND(B54=1,P54=Parameters!$C$31),0,IF(AND(K54&lt;&gt;K53,N54&lt;=Parameters!$C$7,P54&gt;P53),0,IF(AND(K54&lt;&gt;K53,N54&gt;Parameters!$C$8,P54=P53),0,IF(AND(K54=K53,P54=P53),0,1))))</f>
        <v>0</v>
      </c>
      <c r="AW54" s="76">
        <f t="shared" si="18"/>
        <v>0</v>
      </c>
      <c r="AX54" s="76">
        <f>IF(AND($B54=1,Z54=Parameters!C$13),0,IF(AND($K54&lt;&gt;$K53,MOD($K54-1,Parameters!C$14)=0,Z54&gt;Z53),0,IF(Z54=Z53,0,1)))</f>
        <v>0</v>
      </c>
      <c r="AY54" s="76">
        <f>IF(AND($B54=1,AA54=Parameters!D$13),0,IF(AND($K54&lt;&gt;$K53,MOD($K54-1,Parameters!D$14)=0,AA54&gt;AA53),0,IF(AA54=AA53,0,1)))</f>
        <v>0</v>
      </c>
      <c r="AZ54" s="76">
        <f>IF(AND($B54=1,AB54=Parameters!E$13),0,IF(AND($K54&lt;&gt;$K53,MOD($K54-1,Parameters!E$14)=0,AB54&gt;AB53),0,IF(AB54=AB53,0,1)))</f>
        <v>0</v>
      </c>
      <c r="BA54" s="76">
        <f>IF(AND($B54=1,AC54=Parameters!F$13),0,IF(AND($K54&lt;&gt;$K53,MOD($K54-1,Parameters!F$14)=0,AC54&gt;AC53),0,IF(AC54=AC53,0,1)))</f>
        <v>0</v>
      </c>
      <c r="BB54" s="76">
        <f>IF(AND(B54=1,AJ54=Parameters!$C$36),0,IF(AND(I53&lt;Parameters!$C$18,AJ54&gt;AJ53),0,IF(AND(I53=Parameters!$C$19,AJ54=AJ53),0,IF(AND(I53&gt;Parameters!$C$20,AJ54&lt;AJ53),0,1))))</f>
        <v>0</v>
      </c>
      <c r="BC54" s="66">
        <f>IF(B54&lt;&gt;1,IF(AND(AQ54&gt;0,AR54&gt;AR53),0,IF(AND(AQ54&lt;0,AR54&lt;AR53),0,1)),IF(AND(AQ54&gt;0,AR54&gt;Parameters!$C$40),0,IF(AND(AQ54&lt;0,AR54&lt;Parameters!$C$40),0,1)))</f>
        <v>0</v>
      </c>
    </row>
    <row r="55" spans="2:55" x14ac:dyDescent="0.3">
      <c r="B55" s="101">
        <f>Data_Revised!B55</f>
        <v>52</v>
      </c>
      <c r="C55" s="7">
        <f>Data_Revised!C55</f>
        <v>18500</v>
      </c>
      <c r="D55" s="7">
        <f>Data_Revised!D55</f>
        <v>9000</v>
      </c>
      <c r="E55" s="7">
        <f>Data_Revised!E55</f>
        <v>24000</v>
      </c>
      <c r="F55" s="7">
        <f>Data_Revised!F55</f>
        <v>18200</v>
      </c>
      <c r="G55" s="7">
        <f>Data_Revised!G55</f>
        <v>16099.999999999998</v>
      </c>
      <c r="H55" s="7">
        <f>Data_Revised!H55</f>
        <v>11700</v>
      </c>
      <c r="I55" s="12">
        <f>Data_Revised!I55</f>
        <v>3</v>
      </c>
      <c r="J55" s="8"/>
      <c r="K55" s="56">
        <f t="shared" si="26"/>
        <v>5</v>
      </c>
      <c r="L55" s="60">
        <f>IF(B55=1,0,IF(K55&lt;=Parameters!$C$3,Parameters!$D$3,Parameters!$D$4))</f>
        <v>5.0000000000000001E-3</v>
      </c>
      <c r="M55" s="7">
        <f>IF(B55=1,Parameters!$C$27,ROUNDDOWN(M54*(1+L55),0))</f>
        <v>15445</v>
      </c>
      <c r="N55" s="63">
        <f>IF(B55=1,Parameters!$C$28,IF(K55&lt;&gt;K54,ROUND(N54*(1+Parameters!$C$29),2),N54))</f>
        <v>70.2</v>
      </c>
      <c r="O55" s="63">
        <f t="shared" si="10"/>
        <v>1084239</v>
      </c>
      <c r="P55" s="60">
        <f>IF(K55=1,Parameters!$C$31,IF(K55&lt;&gt;K54,IF(N55&lt;=Parameters!$C$7,P54+Parameters!$D$7,P54+Parameters!$D$8),P54))</f>
        <v>9.9999999999999978E-2</v>
      </c>
      <c r="Q55" s="63">
        <f t="shared" si="11"/>
        <v>63.18</v>
      </c>
      <c r="R55" s="63">
        <f t="shared" si="19"/>
        <v>1168830</v>
      </c>
      <c r="S55" s="7">
        <f t="shared" si="20"/>
        <v>33945</v>
      </c>
      <c r="T55" s="63">
        <f t="shared" si="12"/>
        <v>2253069</v>
      </c>
      <c r="U55" s="63">
        <f t="shared" si="13"/>
        <v>66.374105170128146</v>
      </c>
      <c r="V55" s="63">
        <f>ROUND(U55*(1+Parameters!$C$34),2)</f>
        <v>89.61</v>
      </c>
      <c r="W55" s="63">
        <f>ROUNDDOWN(S55*Parameters!$C$33,0)</f>
        <v>13578</v>
      </c>
      <c r="X55" s="66">
        <f t="shared" si="14"/>
        <v>1216724.58</v>
      </c>
      <c r="Y55" s="8"/>
      <c r="Z55" s="69">
        <f>IF($B55=1,Parameters!C$13,IF(AND($K55&lt;&gt;$K54,MOD($K55-1,Parameters!C$14)=0),ROUND(Z54*(1+Parameters!C$15),2),Z54))</f>
        <v>65</v>
      </c>
      <c r="AA55" s="63">
        <f>IF($B55=1,Parameters!D$13,IF(AND($K55&lt;&gt;$K54,MOD($K55-1,Parameters!D$14)=0),ROUND(AA54*(1+Parameters!D$15),2),AA54))</f>
        <v>33.08</v>
      </c>
      <c r="AB55" s="63">
        <f>IF($B55=1,Parameters!E$13,IF(AND($K55&lt;&gt;$K54,MOD($K55-1,Parameters!E$14)=0),ROUND(AB54*(1+Parameters!E$15),2),AB54))</f>
        <v>40</v>
      </c>
      <c r="AC55" s="63">
        <f>IF($B55=1,Parameters!F$13,IF(AND($K55&lt;&gt;$K54,MOD($K55-1,Parameters!F$14)=0),ROUND(AC54*(1+Parameters!F$15),2),AC54))</f>
        <v>55</v>
      </c>
      <c r="AD55" s="63">
        <f t="shared" si="21"/>
        <v>585000</v>
      </c>
      <c r="AE55" s="63">
        <f t="shared" si="22"/>
        <v>793920</v>
      </c>
      <c r="AF55" s="63">
        <f t="shared" si="23"/>
        <v>728000</v>
      </c>
      <c r="AG55" s="66">
        <f t="shared" si="24"/>
        <v>885499.99999999988</v>
      </c>
      <c r="AH55" s="83"/>
      <c r="AI55" s="72">
        <f>IF(B55=1,0,IF(I54&lt;Parameters!$C$18,Parameters!$D$18,IF(I54=Parameters!$C$19,Parameters!$D$19,Parameters!$D$20)))</f>
        <v>-0.01</v>
      </c>
      <c r="AJ55" s="63">
        <f>IF(B55=1,Parameters!$C$36,ROUND(AJ54*(1+AI55),2))</f>
        <v>29.55</v>
      </c>
      <c r="AK55" s="63">
        <f>H55/Parameters!$C$38*(Parameters!$C$38-I55)*AJ55</f>
        <v>311161.5</v>
      </c>
      <c r="AL55" s="63">
        <f>I55*Parameters!$C$37</f>
        <v>60000</v>
      </c>
      <c r="AM55" s="66">
        <f t="shared" si="15"/>
        <v>251161.5</v>
      </c>
      <c r="AN55" s="8"/>
      <c r="AO55" s="69">
        <f t="shared" si="16"/>
        <v>3141386.08</v>
      </c>
      <c r="AP55" s="63">
        <f t="shared" si="25"/>
        <v>3631989</v>
      </c>
      <c r="AQ55" s="76">
        <f t="shared" si="27"/>
        <v>-550602.92000000004</v>
      </c>
      <c r="AR55" s="66">
        <f>IF(B55=1,Parameters!$C$40+AQ55,AR54+AQ55)</f>
        <v>13552294.199999997</v>
      </c>
      <c r="AT55" s="69">
        <f>IF(AND(B55=1,M55=Parameters!$C$27),0,IF(AND(K55&lt;=Parameters!$C$3,M55&gt;M54),0,IF(M55&lt;M54,0,1)))</f>
        <v>0</v>
      </c>
      <c r="AU55" s="63">
        <f>IF(AND(B55=1,N55=Parameters!$C$28),0,IF(AND(K55&lt;&gt;K54,N55&gt;N54),0,IF(N55=N54,0,1)))</f>
        <v>0</v>
      </c>
      <c r="AV55" s="76">
        <f>IF(AND(B55=1,P55=Parameters!$C$31),0,IF(AND(K55&lt;&gt;K54,N55&lt;=Parameters!$C$7,P55&gt;P54),0,IF(AND(K55&lt;&gt;K54,N55&gt;Parameters!$C$8,P55=P54),0,IF(AND(K55=K54,P55=P54),0,1))))</f>
        <v>0</v>
      </c>
      <c r="AW55" s="76">
        <f t="shared" si="18"/>
        <v>0</v>
      </c>
      <c r="AX55" s="76">
        <f>IF(AND($B55=1,Z55=Parameters!C$13),0,IF(AND($K55&lt;&gt;$K54,MOD($K55-1,Parameters!C$14)=0,Z55&gt;Z54),0,IF(Z55=Z54,0,1)))</f>
        <v>0</v>
      </c>
      <c r="AY55" s="76">
        <f>IF(AND($B55=1,AA55=Parameters!D$13),0,IF(AND($K55&lt;&gt;$K54,MOD($K55-1,Parameters!D$14)=0,AA55&gt;AA54),0,IF(AA55=AA54,0,1)))</f>
        <v>0</v>
      </c>
      <c r="AZ55" s="76">
        <f>IF(AND($B55=1,AB55=Parameters!E$13),0,IF(AND($K55&lt;&gt;$K54,MOD($K55-1,Parameters!E$14)=0,AB55&gt;AB54),0,IF(AB55=AB54,0,1)))</f>
        <v>0</v>
      </c>
      <c r="BA55" s="76">
        <f>IF(AND($B55=1,AC55=Parameters!F$13),0,IF(AND($K55&lt;&gt;$K54,MOD($K55-1,Parameters!F$14)=0,AC55&gt;AC54),0,IF(AC55=AC54,0,1)))</f>
        <v>0</v>
      </c>
      <c r="BB55" s="76">
        <f>IF(AND(B55=1,AJ55=Parameters!$C$36),0,IF(AND(I54&lt;Parameters!$C$18,AJ55&gt;AJ54),0,IF(AND(I54=Parameters!$C$19,AJ55=AJ54),0,IF(AND(I54&gt;Parameters!$C$20,AJ55&lt;AJ54),0,1))))</f>
        <v>0</v>
      </c>
      <c r="BC55" s="66">
        <f>IF(B55&lt;&gt;1,IF(AND(AQ55&gt;0,AR55&gt;AR54),0,IF(AND(AQ55&lt;0,AR55&lt;AR54),0,1)),IF(AND(AQ55&gt;0,AR55&gt;Parameters!$C$40),0,IF(AND(AQ55&lt;0,AR55&lt;Parameters!$C$40),0,1)))</f>
        <v>0</v>
      </c>
    </row>
    <row r="56" spans="2:55" x14ac:dyDescent="0.3">
      <c r="B56" s="101">
        <f>Data_Revised!B56</f>
        <v>53</v>
      </c>
      <c r="C56" s="7">
        <f>Data_Revised!C56</f>
        <v>18000</v>
      </c>
      <c r="D56" s="7">
        <f>Data_Revised!D56</f>
        <v>8500</v>
      </c>
      <c r="E56" s="7">
        <f>Data_Revised!E56</f>
        <v>23000</v>
      </c>
      <c r="F56" s="7">
        <f>Data_Revised!F56</f>
        <v>21700</v>
      </c>
      <c r="G56" s="7">
        <f>Data_Revised!G56</f>
        <v>21000</v>
      </c>
      <c r="H56" s="7">
        <f>Data_Revised!H56</f>
        <v>24000</v>
      </c>
      <c r="I56" s="12">
        <f>Data_Revised!I56</f>
        <v>5</v>
      </c>
      <c r="J56" s="8"/>
      <c r="K56" s="56">
        <f t="shared" si="26"/>
        <v>5</v>
      </c>
      <c r="L56" s="60">
        <f>IF(B56=1,0,IF(K56&lt;=Parameters!$C$3,Parameters!$D$3,Parameters!$D$4))</f>
        <v>5.0000000000000001E-3</v>
      </c>
      <c r="M56" s="7">
        <f>IF(B56=1,Parameters!$C$27,ROUNDDOWN(M55*(1+L56),0))</f>
        <v>15522</v>
      </c>
      <c r="N56" s="63">
        <f>IF(B56=1,Parameters!$C$28,IF(K56&lt;&gt;K55,ROUND(N55*(1+Parameters!$C$29),2),N55))</f>
        <v>70.2</v>
      </c>
      <c r="O56" s="63">
        <f t="shared" si="10"/>
        <v>1089644.4000000001</v>
      </c>
      <c r="P56" s="60">
        <f>IF(K56=1,Parameters!$C$31,IF(K56&lt;&gt;K55,IF(N56&lt;=Parameters!$C$7,P55+Parameters!$D$7,P55+Parameters!$D$8),P55))</f>
        <v>9.9999999999999978E-2</v>
      </c>
      <c r="Q56" s="63">
        <f t="shared" si="11"/>
        <v>63.18</v>
      </c>
      <c r="R56" s="63">
        <f t="shared" si="19"/>
        <v>1137240</v>
      </c>
      <c r="S56" s="7">
        <f t="shared" si="20"/>
        <v>33522</v>
      </c>
      <c r="T56" s="63">
        <f t="shared" si="12"/>
        <v>2226884.4000000004</v>
      </c>
      <c r="U56" s="63">
        <f t="shared" si="13"/>
        <v>66.430535170932529</v>
      </c>
      <c r="V56" s="63">
        <f>ROUND(U56*(1+Parameters!$C$34),2)</f>
        <v>89.68</v>
      </c>
      <c r="W56" s="63">
        <f>ROUNDDOWN(S56*Parameters!$C$33,0)</f>
        <v>13408</v>
      </c>
      <c r="X56" s="66">
        <f t="shared" si="14"/>
        <v>1202429.4400000002</v>
      </c>
      <c r="Y56" s="8"/>
      <c r="Z56" s="69">
        <f>IF($B56=1,Parameters!C$13,IF(AND($K56&lt;&gt;$K55,MOD($K56-1,Parameters!C$14)=0),ROUND(Z55*(1+Parameters!C$15),2),Z55))</f>
        <v>65</v>
      </c>
      <c r="AA56" s="63">
        <f>IF($B56=1,Parameters!D$13,IF(AND($K56&lt;&gt;$K55,MOD($K56-1,Parameters!D$14)=0),ROUND(AA55*(1+Parameters!D$15),2),AA55))</f>
        <v>33.08</v>
      </c>
      <c r="AB56" s="63">
        <f>IF($B56=1,Parameters!E$13,IF(AND($K56&lt;&gt;$K55,MOD($K56-1,Parameters!E$14)=0),ROUND(AB55*(1+Parameters!E$15),2),AB55))</f>
        <v>40</v>
      </c>
      <c r="AC56" s="63">
        <f>IF($B56=1,Parameters!F$13,IF(AND($K56&lt;&gt;$K55,MOD($K56-1,Parameters!F$14)=0),ROUND(AC55*(1+Parameters!F$15),2),AC55))</f>
        <v>55</v>
      </c>
      <c r="AD56" s="63">
        <f t="shared" si="21"/>
        <v>552500</v>
      </c>
      <c r="AE56" s="63">
        <f t="shared" si="22"/>
        <v>760840</v>
      </c>
      <c r="AF56" s="63">
        <f t="shared" si="23"/>
        <v>868000</v>
      </c>
      <c r="AG56" s="66">
        <f t="shared" si="24"/>
        <v>1155000</v>
      </c>
      <c r="AH56" s="83"/>
      <c r="AI56" s="72">
        <f>IF(B56=1,0,IF(I55&lt;Parameters!$C$18,Parameters!$D$18,IF(I55=Parameters!$C$19,Parameters!$D$19,Parameters!$D$20)))</f>
        <v>0.02</v>
      </c>
      <c r="AJ56" s="63">
        <f>IF(B56=1,Parameters!$C$36,ROUND(AJ55*(1+AI56),2))</f>
        <v>30.14</v>
      </c>
      <c r="AK56" s="63">
        <f>H56/Parameters!$C$38*(Parameters!$C$38-I56)*AJ56</f>
        <v>602800</v>
      </c>
      <c r="AL56" s="63">
        <f>I56*Parameters!$C$37</f>
        <v>100000</v>
      </c>
      <c r="AM56" s="66">
        <f t="shared" si="15"/>
        <v>502800</v>
      </c>
      <c r="AN56" s="8"/>
      <c r="AO56" s="69">
        <f t="shared" si="16"/>
        <v>3828229.4400000004</v>
      </c>
      <c r="AP56" s="63">
        <f t="shared" si="25"/>
        <v>3540224.4000000004</v>
      </c>
      <c r="AQ56" s="76">
        <f t="shared" si="27"/>
        <v>188005.04000000004</v>
      </c>
      <c r="AR56" s="66">
        <f>IF(B56=1,Parameters!$C$40+AQ56,AR55+AQ56)</f>
        <v>13740299.239999998</v>
      </c>
      <c r="AT56" s="69">
        <f>IF(AND(B56=1,M56=Parameters!$C$27),0,IF(AND(K56&lt;=Parameters!$C$3,M56&gt;M55),0,IF(M56&lt;M55,0,1)))</f>
        <v>0</v>
      </c>
      <c r="AU56" s="63">
        <f>IF(AND(B56=1,N56=Parameters!$C$28),0,IF(AND(K56&lt;&gt;K55,N56&gt;N55),0,IF(N56=N55,0,1)))</f>
        <v>0</v>
      </c>
      <c r="AV56" s="76">
        <f>IF(AND(B56=1,P56=Parameters!$C$31),0,IF(AND(K56&lt;&gt;K55,N56&lt;=Parameters!$C$7,P56&gt;P55),0,IF(AND(K56&lt;&gt;K55,N56&gt;Parameters!$C$8,P56=P55),0,IF(AND(K56=K55,P56=P55),0,1))))</f>
        <v>0</v>
      </c>
      <c r="AW56" s="76">
        <f t="shared" si="18"/>
        <v>0</v>
      </c>
      <c r="AX56" s="76">
        <f>IF(AND($B56=1,Z56=Parameters!C$13),0,IF(AND($K56&lt;&gt;$K55,MOD($K56-1,Parameters!C$14)=0,Z56&gt;Z55),0,IF(Z56=Z55,0,1)))</f>
        <v>0</v>
      </c>
      <c r="AY56" s="76">
        <f>IF(AND($B56=1,AA56=Parameters!D$13),0,IF(AND($K56&lt;&gt;$K55,MOD($K56-1,Parameters!D$14)=0,AA56&gt;AA55),0,IF(AA56=AA55,0,1)))</f>
        <v>0</v>
      </c>
      <c r="AZ56" s="76">
        <f>IF(AND($B56=1,AB56=Parameters!E$13),0,IF(AND($K56&lt;&gt;$K55,MOD($K56-1,Parameters!E$14)=0,AB56&gt;AB55),0,IF(AB56=AB55,0,1)))</f>
        <v>0</v>
      </c>
      <c r="BA56" s="76">
        <f>IF(AND($B56=1,AC56=Parameters!F$13),0,IF(AND($K56&lt;&gt;$K55,MOD($K56-1,Parameters!F$14)=0,AC56&gt;AC55),0,IF(AC56=AC55,0,1)))</f>
        <v>0</v>
      </c>
      <c r="BB56" s="76">
        <f>IF(AND(B56=1,AJ56=Parameters!$C$36),0,IF(AND(I55&lt;Parameters!$C$18,AJ56&gt;AJ55),0,IF(AND(I55=Parameters!$C$19,AJ56=AJ55),0,IF(AND(I55&gt;Parameters!$C$20,AJ56&lt;AJ55),0,1))))</f>
        <v>0</v>
      </c>
      <c r="BC56" s="66">
        <f>IF(B56&lt;&gt;1,IF(AND(AQ56&gt;0,AR56&gt;AR55),0,IF(AND(AQ56&lt;0,AR56&lt;AR55),0,1)),IF(AND(AQ56&gt;0,AR56&gt;Parameters!$C$40),0,IF(AND(AQ56&lt;0,AR56&lt;Parameters!$C$40),0,1)))</f>
        <v>0</v>
      </c>
    </row>
    <row r="57" spans="2:55" x14ac:dyDescent="0.3">
      <c r="B57" s="101">
        <f>Data_Revised!B57</f>
        <v>54</v>
      </c>
      <c r="C57" s="7">
        <f>Data_Revised!C57</f>
        <v>14500</v>
      </c>
      <c r="D57" s="7">
        <f>Data_Revised!D57</f>
        <v>13500</v>
      </c>
      <c r="E57" s="7">
        <f>Data_Revised!E57</f>
        <v>19500</v>
      </c>
      <c r="F57" s="7">
        <f>Data_Revised!F57</f>
        <v>16800</v>
      </c>
      <c r="G57" s="7">
        <f>Data_Revised!G57</f>
        <v>17500</v>
      </c>
      <c r="H57" s="7">
        <f>Data_Revised!H57</f>
        <v>13200</v>
      </c>
      <c r="I57" s="12">
        <f>Data_Revised!I57</f>
        <v>3</v>
      </c>
      <c r="J57" s="8"/>
      <c r="K57" s="56">
        <f t="shared" si="26"/>
        <v>5</v>
      </c>
      <c r="L57" s="60">
        <f>IF(B57=1,0,IF(K57&lt;=Parameters!$C$3,Parameters!$D$3,Parameters!$D$4))</f>
        <v>5.0000000000000001E-3</v>
      </c>
      <c r="M57" s="7">
        <f>IF(B57=1,Parameters!$C$27,ROUNDDOWN(M56*(1+L57),0))</f>
        <v>15599</v>
      </c>
      <c r="N57" s="63">
        <f>IF(B57=1,Parameters!$C$28,IF(K57&lt;&gt;K56,ROUND(N56*(1+Parameters!$C$29),2),N56))</f>
        <v>70.2</v>
      </c>
      <c r="O57" s="63">
        <f t="shared" si="10"/>
        <v>1095049.8</v>
      </c>
      <c r="P57" s="60">
        <f>IF(K57=1,Parameters!$C$31,IF(K57&lt;&gt;K56,IF(N57&lt;=Parameters!$C$7,P56+Parameters!$D$7,P56+Parameters!$D$8),P56))</f>
        <v>9.9999999999999978E-2</v>
      </c>
      <c r="Q57" s="63">
        <f t="shared" si="11"/>
        <v>63.18</v>
      </c>
      <c r="R57" s="63">
        <f t="shared" si="19"/>
        <v>916110</v>
      </c>
      <c r="S57" s="7">
        <f t="shared" si="20"/>
        <v>30099</v>
      </c>
      <c r="T57" s="63">
        <f t="shared" si="12"/>
        <v>2011159.8</v>
      </c>
      <c r="U57" s="63">
        <f t="shared" si="13"/>
        <v>66.818160071763188</v>
      </c>
      <c r="V57" s="63">
        <f>ROUND(U57*(1+Parameters!$C$34),2)</f>
        <v>90.2</v>
      </c>
      <c r="W57" s="63">
        <f>ROUNDDOWN(S57*Parameters!$C$33,0)</f>
        <v>12039</v>
      </c>
      <c r="X57" s="66">
        <f t="shared" si="14"/>
        <v>1085917.8</v>
      </c>
      <c r="Y57" s="8"/>
      <c r="Z57" s="69">
        <f>IF($B57=1,Parameters!C$13,IF(AND($K57&lt;&gt;$K56,MOD($K57-1,Parameters!C$14)=0),ROUND(Z56*(1+Parameters!C$15),2),Z56))</f>
        <v>65</v>
      </c>
      <c r="AA57" s="63">
        <f>IF($B57=1,Parameters!D$13,IF(AND($K57&lt;&gt;$K56,MOD($K57-1,Parameters!D$14)=0),ROUND(AA56*(1+Parameters!D$15),2),AA56))</f>
        <v>33.08</v>
      </c>
      <c r="AB57" s="63">
        <f>IF($B57=1,Parameters!E$13,IF(AND($K57&lt;&gt;$K56,MOD($K57-1,Parameters!E$14)=0),ROUND(AB56*(1+Parameters!E$15),2),AB56))</f>
        <v>40</v>
      </c>
      <c r="AC57" s="63">
        <f>IF($B57=1,Parameters!F$13,IF(AND($K57&lt;&gt;$K56,MOD($K57-1,Parameters!F$14)=0),ROUND(AC56*(1+Parameters!F$15),2),AC56))</f>
        <v>55</v>
      </c>
      <c r="AD57" s="63">
        <f t="shared" si="21"/>
        <v>877500</v>
      </c>
      <c r="AE57" s="63">
        <f t="shared" si="22"/>
        <v>645060</v>
      </c>
      <c r="AF57" s="63">
        <f t="shared" si="23"/>
        <v>672000</v>
      </c>
      <c r="AG57" s="66">
        <f t="shared" si="24"/>
        <v>962500</v>
      </c>
      <c r="AH57" s="83"/>
      <c r="AI57" s="72">
        <f>IF(B57=1,0,IF(I56&lt;Parameters!$C$18,Parameters!$D$18,IF(I56=Parameters!$C$19,Parameters!$D$19,Parameters!$D$20)))</f>
        <v>-0.01</v>
      </c>
      <c r="AJ57" s="63">
        <f>IF(B57=1,Parameters!$C$36,ROUND(AJ56*(1+AI57),2))</f>
        <v>29.84</v>
      </c>
      <c r="AK57" s="63">
        <f>H57/Parameters!$C$38*(Parameters!$C$38-I57)*AJ57</f>
        <v>354499.2</v>
      </c>
      <c r="AL57" s="63">
        <f>I57*Parameters!$C$37</f>
        <v>60000</v>
      </c>
      <c r="AM57" s="66">
        <f t="shared" si="15"/>
        <v>294499.20000000001</v>
      </c>
      <c r="AN57" s="8"/>
      <c r="AO57" s="69">
        <f t="shared" si="16"/>
        <v>3074917</v>
      </c>
      <c r="AP57" s="63">
        <f t="shared" si="25"/>
        <v>3533719.8</v>
      </c>
      <c r="AQ57" s="76">
        <f t="shared" si="27"/>
        <v>-518802.8</v>
      </c>
      <c r="AR57" s="66">
        <f>IF(B57=1,Parameters!$C$40+AQ57,AR56+AQ57)</f>
        <v>13221496.439999998</v>
      </c>
      <c r="AT57" s="69">
        <f>IF(AND(B57=1,M57=Parameters!$C$27),0,IF(AND(K57&lt;=Parameters!$C$3,M57&gt;M56),0,IF(M57&lt;M56,0,1)))</f>
        <v>0</v>
      </c>
      <c r="AU57" s="63">
        <f>IF(AND(B57=1,N57=Parameters!$C$28),0,IF(AND(K57&lt;&gt;K56,N57&gt;N56),0,IF(N57=N56,0,1)))</f>
        <v>0</v>
      </c>
      <c r="AV57" s="76">
        <f>IF(AND(B57=1,P57=Parameters!$C$31),0,IF(AND(K57&lt;&gt;K56,N57&lt;=Parameters!$C$7,P57&gt;P56),0,IF(AND(K57&lt;&gt;K56,N57&gt;Parameters!$C$8,P57=P56),0,IF(AND(K57=K56,P57=P56),0,1))))</f>
        <v>0</v>
      </c>
      <c r="AW57" s="76">
        <f t="shared" si="18"/>
        <v>0</v>
      </c>
      <c r="AX57" s="76">
        <f>IF(AND($B57=1,Z57=Parameters!C$13),0,IF(AND($K57&lt;&gt;$K56,MOD($K57-1,Parameters!C$14)=0,Z57&gt;Z56),0,IF(Z57=Z56,0,1)))</f>
        <v>0</v>
      </c>
      <c r="AY57" s="76">
        <f>IF(AND($B57=1,AA57=Parameters!D$13),0,IF(AND($K57&lt;&gt;$K56,MOD($K57-1,Parameters!D$14)=0,AA57&gt;AA56),0,IF(AA57=AA56,0,1)))</f>
        <v>0</v>
      </c>
      <c r="AZ57" s="76">
        <f>IF(AND($B57=1,AB57=Parameters!E$13),0,IF(AND($K57&lt;&gt;$K56,MOD($K57-1,Parameters!E$14)=0,AB57&gt;AB56),0,IF(AB57=AB56,0,1)))</f>
        <v>0</v>
      </c>
      <c r="BA57" s="76">
        <f>IF(AND($B57=1,AC57=Parameters!F$13),0,IF(AND($K57&lt;&gt;$K56,MOD($K57-1,Parameters!F$14)=0,AC57&gt;AC56),0,IF(AC57=AC56,0,1)))</f>
        <v>0</v>
      </c>
      <c r="BB57" s="76">
        <f>IF(AND(B57=1,AJ57=Parameters!$C$36),0,IF(AND(I56&lt;Parameters!$C$18,AJ57&gt;AJ56),0,IF(AND(I56=Parameters!$C$19,AJ57=AJ56),0,IF(AND(I56&gt;Parameters!$C$20,AJ57&lt;AJ56),0,1))))</f>
        <v>0</v>
      </c>
      <c r="BC57" s="66">
        <f>IF(B57&lt;&gt;1,IF(AND(AQ57&gt;0,AR57&gt;AR56),0,IF(AND(AQ57&lt;0,AR57&lt;AR56),0,1)),IF(AND(AQ57&gt;0,AR57&gt;Parameters!$C$40),0,IF(AND(AQ57&lt;0,AR57&lt;Parameters!$C$40),0,1)))</f>
        <v>0</v>
      </c>
    </row>
    <row r="58" spans="2:55" x14ac:dyDescent="0.3">
      <c r="B58" s="101">
        <f>Data_Revised!B58</f>
        <v>55</v>
      </c>
      <c r="C58" s="7">
        <f>Data_Revised!C58</f>
        <v>18500</v>
      </c>
      <c r="D58" s="7">
        <f>Data_Revised!D58</f>
        <v>8000</v>
      </c>
      <c r="E58" s="7">
        <f>Data_Revised!E58</f>
        <v>23500</v>
      </c>
      <c r="F58" s="7">
        <f>Data_Revised!F58</f>
        <v>18200</v>
      </c>
      <c r="G58" s="7">
        <f>Data_Revised!G58</f>
        <v>16099.999999999998</v>
      </c>
      <c r="H58" s="7">
        <f>Data_Revised!H58</f>
        <v>17400</v>
      </c>
      <c r="I58" s="12">
        <f>Data_Revised!I58</f>
        <v>4</v>
      </c>
      <c r="J58" s="8"/>
      <c r="K58" s="56">
        <f t="shared" si="26"/>
        <v>5</v>
      </c>
      <c r="L58" s="60">
        <f>IF(B58=1,0,IF(K58&lt;=Parameters!$C$3,Parameters!$D$3,Parameters!$D$4))</f>
        <v>5.0000000000000001E-3</v>
      </c>
      <c r="M58" s="7">
        <f>IF(B58=1,Parameters!$C$27,ROUNDDOWN(M57*(1+L58),0))</f>
        <v>15676</v>
      </c>
      <c r="N58" s="63">
        <f>IF(B58=1,Parameters!$C$28,IF(K58&lt;&gt;K57,ROUND(N57*(1+Parameters!$C$29),2),N57))</f>
        <v>70.2</v>
      </c>
      <c r="O58" s="63">
        <f t="shared" si="10"/>
        <v>1100455.2</v>
      </c>
      <c r="P58" s="60">
        <f>IF(K58=1,Parameters!$C$31,IF(K58&lt;&gt;K57,IF(N58&lt;=Parameters!$C$7,P57+Parameters!$D$7,P57+Parameters!$D$8),P57))</f>
        <v>9.9999999999999978E-2</v>
      </c>
      <c r="Q58" s="63">
        <f t="shared" si="11"/>
        <v>63.18</v>
      </c>
      <c r="R58" s="63">
        <f t="shared" si="19"/>
        <v>1168830</v>
      </c>
      <c r="S58" s="7">
        <f t="shared" si="20"/>
        <v>34176</v>
      </c>
      <c r="T58" s="63">
        <f t="shared" si="12"/>
        <v>2269285.2000000002</v>
      </c>
      <c r="U58" s="63">
        <f t="shared" si="13"/>
        <v>66.399964887640451</v>
      </c>
      <c r="V58" s="63">
        <f>ROUND(U58*(1+Parameters!$C$34),2)</f>
        <v>89.64</v>
      </c>
      <c r="W58" s="63">
        <f>ROUNDDOWN(S58*Parameters!$C$33,0)</f>
        <v>13670</v>
      </c>
      <c r="X58" s="66">
        <f t="shared" si="14"/>
        <v>1225378.8</v>
      </c>
      <c r="Y58" s="8"/>
      <c r="Z58" s="69">
        <f>IF($B58=1,Parameters!C$13,IF(AND($K58&lt;&gt;$K57,MOD($K58-1,Parameters!C$14)=0),ROUND(Z57*(1+Parameters!C$15),2),Z57))</f>
        <v>65</v>
      </c>
      <c r="AA58" s="63">
        <f>IF($B58=1,Parameters!D$13,IF(AND($K58&lt;&gt;$K57,MOD($K58-1,Parameters!D$14)=0),ROUND(AA57*(1+Parameters!D$15),2),AA57))</f>
        <v>33.08</v>
      </c>
      <c r="AB58" s="63">
        <f>IF($B58=1,Parameters!E$13,IF(AND($K58&lt;&gt;$K57,MOD($K58-1,Parameters!E$14)=0),ROUND(AB57*(1+Parameters!E$15),2),AB57))</f>
        <v>40</v>
      </c>
      <c r="AC58" s="63">
        <f>IF($B58=1,Parameters!F$13,IF(AND($K58&lt;&gt;$K57,MOD($K58-1,Parameters!F$14)=0),ROUND(AC57*(1+Parameters!F$15),2),AC57))</f>
        <v>55</v>
      </c>
      <c r="AD58" s="63">
        <f t="shared" si="21"/>
        <v>520000</v>
      </c>
      <c r="AE58" s="63">
        <f t="shared" si="22"/>
        <v>777380</v>
      </c>
      <c r="AF58" s="63">
        <f t="shared" si="23"/>
        <v>728000</v>
      </c>
      <c r="AG58" s="66">
        <f t="shared" si="24"/>
        <v>885499.99999999988</v>
      </c>
      <c r="AH58" s="83"/>
      <c r="AI58" s="72">
        <f>IF(B58=1,0,IF(I57&lt;Parameters!$C$18,Parameters!$D$18,IF(I57=Parameters!$C$19,Parameters!$D$19,Parameters!$D$20)))</f>
        <v>0.02</v>
      </c>
      <c r="AJ58" s="63">
        <f>IF(B58=1,Parameters!$C$36,ROUND(AJ57*(1+AI58),2))</f>
        <v>30.44</v>
      </c>
      <c r="AK58" s="63">
        <f>H58/Parameters!$C$38*(Parameters!$C$38-I58)*AJ58</f>
        <v>459035.2</v>
      </c>
      <c r="AL58" s="63">
        <f>I58*Parameters!$C$37</f>
        <v>80000</v>
      </c>
      <c r="AM58" s="66">
        <f t="shared" si="15"/>
        <v>379035.2</v>
      </c>
      <c r="AN58" s="8"/>
      <c r="AO58" s="69">
        <f t="shared" si="16"/>
        <v>3297914</v>
      </c>
      <c r="AP58" s="63">
        <f t="shared" si="25"/>
        <v>3566665.2</v>
      </c>
      <c r="AQ58" s="76">
        <f t="shared" si="27"/>
        <v>-348751.20000000048</v>
      </c>
      <c r="AR58" s="66">
        <f>IF(B58=1,Parameters!$C$40+AQ58,AR57+AQ58)</f>
        <v>12872745.239999996</v>
      </c>
      <c r="AT58" s="69">
        <f>IF(AND(B58=1,M58=Parameters!$C$27),0,IF(AND(K58&lt;=Parameters!$C$3,M58&gt;M57),0,IF(M58&lt;M57,0,1)))</f>
        <v>0</v>
      </c>
      <c r="AU58" s="63">
        <f>IF(AND(B58=1,N58=Parameters!$C$28),0,IF(AND(K58&lt;&gt;K57,N58&gt;N57),0,IF(N58=N57,0,1)))</f>
        <v>0</v>
      </c>
      <c r="AV58" s="76">
        <f>IF(AND(B58=1,P58=Parameters!$C$31),0,IF(AND(K58&lt;&gt;K57,N58&lt;=Parameters!$C$7,P58&gt;P57),0,IF(AND(K58&lt;&gt;K57,N58&gt;Parameters!$C$8,P58=P57),0,IF(AND(K58=K57,P58=P57),0,1))))</f>
        <v>0</v>
      </c>
      <c r="AW58" s="76">
        <f t="shared" si="18"/>
        <v>0</v>
      </c>
      <c r="AX58" s="76">
        <f>IF(AND($B58=1,Z58=Parameters!C$13),0,IF(AND($K58&lt;&gt;$K57,MOD($K58-1,Parameters!C$14)=0,Z58&gt;Z57),0,IF(Z58=Z57,0,1)))</f>
        <v>0</v>
      </c>
      <c r="AY58" s="76">
        <f>IF(AND($B58=1,AA58=Parameters!D$13),0,IF(AND($K58&lt;&gt;$K57,MOD($K58-1,Parameters!D$14)=0,AA58&gt;AA57),0,IF(AA58=AA57,0,1)))</f>
        <v>0</v>
      </c>
      <c r="AZ58" s="76">
        <f>IF(AND($B58=1,AB58=Parameters!E$13),0,IF(AND($K58&lt;&gt;$K57,MOD($K58-1,Parameters!E$14)=0,AB58&gt;AB57),0,IF(AB58=AB57,0,1)))</f>
        <v>0</v>
      </c>
      <c r="BA58" s="76">
        <f>IF(AND($B58=1,AC58=Parameters!F$13),0,IF(AND($K58&lt;&gt;$K57,MOD($K58-1,Parameters!F$14)=0,AC58&gt;AC57),0,IF(AC58=AC57,0,1)))</f>
        <v>0</v>
      </c>
      <c r="BB58" s="76">
        <f>IF(AND(B58=1,AJ58=Parameters!$C$36),0,IF(AND(I57&lt;Parameters!$C$18,AJ58&gt;AJ57),0,IF(AND(I57=Parameters!$C$19,AJ58=AJ57),0,IF(AND(I57&gt;Parameters!$C$20,AJ58&lt;AJ57),0,1))))</f>
        <v>0</v>
      </c>
      <c r="BC58" s="66">
        <f>IF(B58&lt;&gt;1,IF(AND(AQ58&gt;0,AR58&gt;AR57),0,IF(AND(AQ58&lt;0,AR58&lt;AR57),0,1)),IF(AND(AQ58&gt;0,AR58&gt;Parameters!$C$40),0,IF(AND(AQ58&lt;0,AR58&lt;Parameters!$C$40),0,1)))</f>
        <v>0</v>
      </c>
    </row>
    <row r="59" spans="2:55" x14ac:dyDescent="0.3">
      <c r="B59" s="101">
        <f>Data_Revised!B59</f>
        <v>56</v>
      </c>
      <c r="C59" s="7">
        <f>Data_Revised!C59</f>
        <v>16000</v>
      </c>
      <c r="D59" s="7">
        <f>Data_Revised!D59</f>
        <v>13000</v>
      </c>
      <c r="E59" s="7">
        <f>Data_Revised!E59</f>
        <v>18500</v>
      </c>
      <c r="F59" s="7">
        <f>Data_Revised!F59</f>
        <v>18200</v>
      </c>
      <c r="G59" s="7">
        <f>Data_Revised!G59</f>
        <v>20300</v>
      </c>
      <c r="H59" s="7">
        <f>Data_Revised!H59</f>
        <v>11100</v>
      </c>
      <c r="I59" s="12">
        <f>Data_Revised!I59</f>
        <v>6</v>
      </c>
      <c r="J59" s="8"/>
      <c r="K59" s="56">
        <f t="shared" si="26"/>
        <v>5</v>
      </c>
      <c r="L59" s="60">
        <f>IF(B59=1,0,IF(K59&lt;=Parameters!$C$3,Parameters!$D$3,Parameters!$D$4))</f>
        <v>5.0000000000000001E-3</v>
      </c>
      <c r="M59" s="7">
        <f>IF(B59=1,Parameters!$C$27,ROUNDDOWN(M58*(1+L59),0))</f>
        <v>15754</v>
      </c>
      <c r="N59" s="63">
        <f>IF(B59=1,Parameters!$C$28,IF(K59&lt;&gt;K58,ROUND(N58*(1+Parameters!$C$29),2),N58))</f>
        <v>70.2</v>
      </c>
      <c r="O59" s="63">
        <f t="shared" si="10"/>
        <v>1105930.8</v>
      </c>
      <c r="P59" s="60">
        <f>IF(K59=1,Parameters!$C$31,IF(K59&lt;&gt;K58,IF(N59&lt;=Parameters!$C$7,P58+Parameters!$D$7,P58+Parameters!$D$8),P58))</f>
        <v>9.9999999999999978E-2</v>
      </c>
      <c r="Q59" s="63">
        <f t="shared" si="11"/>
        <v>63.18</v>
      </c>
      <c r="R59" s="63">
        <f t="shared" si="19"/>
        <v>1010880</v>
      </c>
      <c r="S59" s="7">
        <f t="shared" si="20"/>
        <v>31754</v>
      </c>
      <c r="T59" s="63">
        <f t="shared" si="12"/>
        <v>2116810.7999999998</v>
      </c>
      <c r="U59" s="63">
        <f t="shared" si="13"/>
        <v>66.662807835233352</v>
      </c>
      <c r="V59" s="63">
        <f>ROUND(U59*(1+Parameters!$C$34),2)</f>
        <v>89.99</v>
      </c>
      <c r="W59" s="63">
        <f>ROUNDDOWN(S59*Parameters!$C$33,0)</f>
        <v>12701</v>
      </c>
      <c r="X59" s="66">
        <f t="shared" si="14"/>
        <v>1142962.99</v>
      </c>
      <c r="Y59" s="8"/>
      <c r="Z59" s="69">
        <f>IF($B59=1,Parameters!C$13,IF(AND($K59&lt;&gt;$K58,MOD($K59-1,Parameters!C$14)=0),ROUND(Z58*(1+Parameters!C$15),2),Z58))</f>
        <v>65</v>
      </c>
      <c r="AA59" s="63">
        <f>IF($B59=1,Parameters!D$13,IF(AND($K59&lt;&gt;$K58,MOD($K59-1,Parameters!D$14)=0),ROUND(AA58*(1+Parameters!D$15),2),AA58))</f>
        <v>33.08</v>
      </c>
      <c r="AB59" s="63">
        <f>IF($B59=1,Parameters!E$13,IF(AND($K59&lt;&gt;$K58,MOD($K59-1,Parameters!E$14)=0),ROUND(AB58*(1+Parameters!E$15),2),AB58))</f>
        <v>40</v>
      </c>
      <c r="AC59" s="63">
        <f>IF($B59=1,Parameters!F$13,IF(AND($K59&lt;&gt;$K58,MOD($K59-1,Parameters!F$14)=0),ROUND(AC58*(1+Parameters!F$15),2),AC58))</f>
        <v>55</v>
      </c>
      <c r="AD59" s="63">
        <f t="shared" si="21"/>
        <v>845000</v>
      </c>
      <c r="AE59" s="63">
        <f t="shared" si="22"/>
        <v>611980</v>
      </c>
      <c r="AF59" s="63">
        <f t="shared" si="23"/>
        <v>728000</v>
      </c>
      <c r="AG59" s="66">
        <f t="shared" si="24"/>
        <v>1116500</v>
      </c>
      <c r="AH59" s="83"/>
      <c r="AI59" s="72">
        <f>IF(B59=1,0,IF(I58&lt;Parameters!$C$18,Parameters!$D$18,IF(I58=Parameters!$C$19,Parameters!$D$19,Parameters!$D$20)))</f>
        <v>0</v>
      </c>
      <c r="AJ59" s="63">
        <f>IF(B59=1,Parameters!$C$36,ROUND(AJ58*(1+AI59),2))</f>
        <v>30.44</v>
      </c>
      <c r="AK59" s="63">
        <f>H59/Parameters!$C$38*(Parameters!$C$38-I59)*AJ59</f>
        <v>270307.20000000001</v>
      </c>
      <c r="AL59" s="63">
        <f>I59*Parameters!$C$37</f>
        <v>120000</v>
      </c>
      <c r="AM59" s="66">
        <f t="shared" si="15"/>
        <v>150307.20000000001</v>
      </c>
      <c r="AN59" s="8"/>
      <c r="AO59" s="69">
        <f t="shared" si="16"/>
        <v>3257770.1900000004</v>
      </c>
      <c r="AP59" s="63">
        <f t="shared" si="25"/>
        <v>3573790.8</v>
      </c>
      <c r="AQ59" s="76">
        <f t="shared" si="27"/>
        <v>-436020.60999999958</v>
      </c>
      <c r="AR59" s="66">
        <f>IF(B59=1,Parameters!$C$40+AQ59,AR58+AQ59)</f>
        <v>12436724.629999997</v>
      </c>
      <c r="AT59" s="69">
        <f>IF(AND(B59=1,M59=Parameters!$C$27),0,IF(AND(K59&lt;=Parameters!$C$3,M59&gt;M58),0,IF(M59&lt;M58,0,1)))</f>
        <v>0</v>
      </c>
      <c r="AU59" s="63">
        <f>IF(AND(B59=1,N59=Parameters!$C$28),0,IF(AND(K59&lt;&gt;K58,N59&gt;N58),0,IF(N59=N58,0,1)))</f>
        <v>0</v>
      </c>
      <c r="AV59" s="76">
        <f>IF(AND(B59=1,P59=Parameters!$C$31),0,IF(AND(K59&lt;&gt;K58,N59&lt;=Parameters!$C$7,P59&gt;P58),0,IF(AND(K59&lt;&gt;K58,N59&gt;Parameters!$C$8,P59=P58),0,IF(AND(K59=K58,P59=P58),0,1))))</f>
        <v>0</v>
      </c>
      <c r="AW59" s="76">
        <f t="shared" si="18"/>
        <v>0</v>
      </c>
      <c r="AX59" s="76">
        <f>IF(AND($B59=1,Z59=Parameters!C$13),0,IF(AND($K59&lt;&gt;$K58,MOD($K59-1,Parameters!C$14)=0,Z59&gt;Z58),0,IF(Z59=Z58,0,1)))</f>
        <v>0</v>
      </c>
      <c r="AY59" s="76">
        <f>IF(AND($B59=1,AA59=Parameters!D$13),0,IF(AND($K59&lt;&gt;$K58,MOD($K59-1,Parameters!D$14)=0,AA59&gt;AA58),0,IF(AA59=AA58,0,1)))</f>
        <v>0</v>
      </c>
      <c r="AZ59" s="76">
        <f>IF(AND($B59=1,AB59=Parameters!E$13),0,IF(AND($K59&lt;&gt;$K58,MOD($K59-1,Parameters!E$14)=0,AB59&gt;AB58),0,IF(AB59=AB58,0,1)))</f>
        <v>0</v>
      </c>
      <c r="BA59" s="76">
        <f>IF(AND($B59=1,AC59=Parameters!F$13),0,IF(AND($K59&lt;&gt;$K58,MOD($K59-1,Parameters!F$14)=0,AC59&gt;AC58),0,IF(AC59=AC58,0,1)))</f>
        <v>0</v>
      </c>
      <c r="BB59" s="76">
        <f>IF(AND(B59=1,AJ59=Parameters!$C$36),0,IF(AND(I58&lt;Parameters!$C$18,AJ59&gt;AJ58),0,IF(AND(I58=Parameters!$C$19,AJ59=AJ58),0,IF(AND(I58&gt;Parameters!$C$20,AJ59&lt;AJ58),0,1))))</f>
        <v>0</v>
      </c>
      <c r="BC59" s="66">
        <f>IF(B59&lt;&gt;1,IF(AND(AQ59&gt;0,AR59&gt;AR58),0,IF(AND(AQ59&lt;0,AR59&lt;AR58),0,1)),IF(AND(AQ59&gt;0,AR59&gt;Parameters!$C$40),0,IF(AND(AQ59&lt;0,AR59&lt;Parameters!$C$40),0,1)))</f>
        <v>0</v>
      </c>
    </row>
    <row r="60" spans="2:55" x14ac:dyDescent="0.3">
      <c r="B60" s="101">
        <f>Data_Revised!B60</f>
        <v>57</v>
      </c>
      <c r="C60" s="7">
        <f>Data_Revised!C60</f>
        <v>14000</v>
      </c>
      <c r="D60" s="7">
        <f>Data_Revised!D60</f>
        <v>13000</v>
      </c>
      <c r="E60" s="7">
        <f>Data_Revised!E60</f>
        <v>19500</v>
      </c>
      <c r="F60" s="7">
        <f>Data_Revised!F60</f>
        <v>21700</v>
      </c>
      <c r="G60" s="7">
        <f>Data_Revised!G60</f>
        <v>20300</v>
      </c>
      <c r="H60" s="7">
        <f>Data_Revised!H60</f>
        <v>11700</v>
      </c>
      <c r="I60" s="12">
        <f>Data_Revised!I60</f>
        <v>4</v>
      </c>
      <c r="J60" s="8"/>
      <c r="K60" s="56">
        <f t="shared" si="26"/>
        <v>5</v>
      </c>
      <c r="L60" s="60">
        <f>IF(B60=1,0,IF(K60&lt;=Parameters!$C$3,Parameters!$D$3,Parameters!$D$4))</f>
        <v>5.0000000000000001E-3</v>
      </c>
      <c r="M60" s="7">
        <f>IF(B60=1,Parameters!$C$27,ROUNDDOWN(M59*(1+L60),0))</f>
        <v>15832</v>
      </c>
      <c r="N60" s="63">
        <f>IF(B60=1,Parameters!$C$28,IF(K60&lt;&gt;K59,ROUND(N59*(1+Parameters!$C$29),2),N59))</f>
        <v>70.2</v>
      </c>
      <c r="O60" s="63">
        <f t="shared" si="10"/>
        <v>1111406.4000000001</v>
      </c>
      <c r="P60" s="60">
        <f>IF(K60=1,Parameters!$C$31,IF(K60&lt;&gt;K59,IF(N60&lt;=Parameters!$C$7,P59+Parameters!$D$7,P59+Parameters!$D$8),P59))</f>
        <v>9.9999999999999978E-2</v>
      </c>
      <c r="Q60" s="63">
        <f t="shared" si="11"/>
        <v>63.18</v>
      </c>
      <c r="R60" s="63">
        <f t="shared" si="19"/>
        <v>884520</v>
      </c>
      <c r="S60" s="7">
        <f t="shared" si="20"/>
        <v>29832</v>
      </c>
      <c r="T60" s="63">
        <f t="shared" si="12"/>
        <v>1995926.4000000001</v>
      </c>
      <c r="U60" s="63">
        <f t="shared" si="13"/>
        <v>66.90555108608207</v>
      </c>
      <c r="V60" s="63">
        <f>ROUND(U60*(1+Parameters!$C$34),2)</f>
        <v>90.32</v>
      </c>
      <c r="W60" s="63">
        <f>ROUNDDOWN(S60*Parameters!$C$33,0)</f>
        <v>11932</v>
      </c>
      <c r="X60" s="66">
        <f t="shared" si="14"/>
        <v>1077698.24</v>
      </c>
      <c r="Y60" s="8"/>
      <c r="Z60" s="69">
        <f>IF($B60=1,Parameters!C$13,IF(AND($K60&lt;&gt;$K59,MOD($K60-1,Parameters!C$14)=0),ROUND(Z59*(1+Parameters!C$15),2),Z59))</f>
        <v>65</v>
      </c>
      <c r="AA60" s="63">
        <f>IF($B60=1,Parameters!D$13,IF(AND($K60&lt;&gt;$K59,MOD($K60-1,Parameters!D$14)=0),ROUND(AA59*(1+Parameters!D$15),2),AA59))</f>
        <v>33.08</v>
      </c>
      <c r="AB60" s="63">
        <f>IF($B60=1,Parameters!E$13,IF(AND($K60&lt;&gt;$K59,MOD($K60-1,Parameters!E$14)=0),ROUND(AB59*(1+Parameters!E$15),2),AB59))</f>
        <v>40</v>
      </c>
      <c r="AC60" s="63">
        <f>IF($B60=1,Parameters!F$13,IF(AND($K60&lt;&gt;$K59,MOD($K60-1,Parameters!F$14)=0),ROUND(AC59*(1+Parameters!F$15),2),AC59))</f>
        <v>55</v>
      </c>
      <c r="AD60" s="63">
        <f t="shared" si="21"/>
        <v>845000</v>
      </c>
      <c r="AE60" s="63">
        <f t="shared" si="22"/>
        <v>645060</v>
      </c>
      <c r="AF60" s="63">
        <f t="shared" si="23"/>
        <v>868000</v>
      </c>
      <c r="AG60" s="66">
        <f t="shared" si="24"/>
        <v>1116500</v>
      </c>
      <c r="AH60" s="83"/>
      <c r="AI60" s="72">
        <f>IF(B60=1,0,IF(I59&lt;Parameters!$C$18,Parameters!$D$18,IF(I59=Parameters!$C$19,Parameters!$D$19,Parameters!$D$20)))</f>
        <v>-0.01</v>
      </c>
      <c r="AJ60" s="63">
        <f>IF(B60=1,Parameters!$C$36,ROUND(AJ59*(1+AI60),2))</f>
        <v>30.14</v>
      </c>
      <c r="AK60" s="63">
        <f>H60/Parameters!$C$38*(Parameters!$C$38-I60)*AJ60</f>
        <v>305619.59999999998</v>
      </c>
      <c r="AL60" s="63">
        <f>I60*Parameters!$C$37</f>
        <v>80000</v>
      </c>
      <c r="AM60" s="66">
        <f t="shared" si="15"/>
        <v>225619.59999999998</v>
      </c>
      <c r="AN60" s="8"/>
      <c r="AO60" s="69">
        <f t="shared" si="16"/>
        <v>3367817.8400000003</v>
      </c>
      <c r="AP60" s="63">
        <f t="shared" si="25"/>
        <v>3485986.4000000004</v>
      </c>
      <c r="AQ60" s="76">
        <f t="shared" si="27"/>
        <v>-198168.56000000017</v>
      </c>
      <c r="AR60" s="66">
        <f>IF(B60=1,Parameters!$C$40+AQ60,AR59+AQ60)</f>
        <v>12238556.069999997</v>
      </c>
      <c r="AT60" s="69">
        <f>IF(AND(B60=1,M60=Parameters!$C$27),0,IF(AND(K60&lt;=Parameters!$C$3,M60&gt;M59),0,IF(M60&lt;M59,0,1)))</f>
        <v>0</v>
      </c>
      <c r="AU60" s="63">
        <f>IF(AND(B60=1,N60=Parameters!$C$28),0,IF(AND(K60&lt;&gt;K59,N60&gt;N59),0,IF(N60=N59,0,1)))</f>
        <v>0</v>
      </c>
      <c r="AV60" s="76">
        <f>IF(AND(B60=1,P60=Parameters!$C$31),0,IF(AND(K60&lt;&gt;K59,N60&lt;=Parameters!$C$7,P60&gt;P59),0,IF(AND(K60&lt;&gt;K59,N60&gt;Parameters!$C$8,P60=P59),0,IF(AND(K60=K59,P60=P59),0,1))))</f>
        <v>0</v>
      </c>
      <c r="AW60" s="76">
        <f t="shared" si="18"/>
        <v>0</v>
      </c>
      <c r="AX60" s="76">
        <f>IF(AND($B60=1,Z60=Parameters!C$13),0,IF(AND($K60&lt;&gt;$K59,MOD($K60-1,Parameters!C$14)=0,Z60&gt;Z59),0,IF(Z60=Z59,0,1)))</f>
        <v>0</v>
      </c>
      <c r="AY60" s="76">
        <f>IF(AND($B60=1,AA60=Parameters!D$13),0,IF(AND($K60&lt;&gt;$K59,MOD($K60-1,Parameters!D$14)=0,AA60&gt;AA59),0,IF(AA60=AA59,0,1)))</f>
        <v>0</v>
      </c>
      <c r="AZ60" s="76">
        <f>IF(AND($B60=1,AB60=Parameters!E$13),0,IF(AND($K60&lt;&gt;$K59,MOD($K60-1,Parameters!E$14)=0,AB60&gt;AB59),0,IF(AB60=AB59,0,1)))</f>
        <v>0</v>
      </c>
      <c r="BA60" s="76">
        <f>IF(AND($B60=1,AC60=Parameters!F$13),0,IF(AND($K60&lt;&gt;$K59,MOD($K60-1,Parameters!F$14)=0,AC60&gt;AC59),0,IF(AC60=AC59,0,1)))</f>
        <v>0</v>
      </c>
      <c r="BB60" s="76">
        <f>IF(AND(B60=1,AJ60=Parameters!$C$36),0,IF(AND(I59&lt;Parameters!$C$18,AJ60&gt;AJ59),0,IF(AND(I59=Parameters!$C$19,AJ60=AJ59),0,IF(AND(I59&gt;Parameters!$C$20,AJ60&lt;AJ59),0,1))))</f>
        <v>0</v>
      </c>
      <c r="BC60" s="66">
        <f>IF(B60&lt;&gt;1,IF(AND(AQ60&gt;0,AR60&gt;AR59),0,IF(AND(AQ60&lt;0,AR60&lt;AR59),0,1)),IF(AND(AQ60&gt;0,AR60&gt;Parameters!$C$40),0,IF(AND(AQ60&lt;0,AR60&lt;Parameters!$C$40),0,1)))</f>
        <v>0</v>
      </c>
    </row>
    <row r="61" spans="2:55" x14ac:dyDescent="0.3">
      <c r="B61" s="101">
        <f>Data_Revised!B61</f>
        <v>58</v>
      </c>
      <c r="C61" s="7">
        <f>Data_Revised!C61</f>
        <v>12500</v>
      </c>
      <c r="D61" s="7">
        <f>Data_Revised!D61</f>
        <v>12500</v>
      </c>
      <c r="E61" s="7">
        <f>Data_Revised!E61</f>
        <v>20000</v>
      </c>
      <c r="F61" s="7">
        <f>Data_Revised!F61</f>
        <v>21700</v>
      </c>
      <c r="G61" s="7">
        <f>Data_Revised!G61</f>
        <v>20300</v>
      </c>
      <c r="H61" s="7">
        <f>Data_Revised!H61</f>
        <v>14400</v>
      </c>
      <c r="I61" s="12">
        <f>Data_Revised!I61</f>
        <v>8</v>
      </c>
      <c r="J61" s="8"/>
      <c r="K61" s="56">
        <f t="shared" si="26"/>
        <v>5</v>
      </c>
      <c r="L61" s="60">
        <f>IF(B61=1,0,IF(K61&lt;=Parameters!$C$3,Parameters!$D$3,Parameters!$D$4))</f>
        <v>5.0000000000000001E-3</v>
      </c>
      <c r="M61" s="7">
        <f>IF(B61=1,Parameters!$C$27,ROUNDDOWN(M60*(1+L61),0))</f>
        <v>15911</v>
      </c>
      <c r="N61" s="63">
        <f>IF(B61=1,Parameters!$C$28,IF(K61&lt;&gt;K60,ROUND(N60*(1+Parameters!$C$29),2),N60))</f>
        <v>70.2</v>
      </c>
      <c r="O61" s="63">
        <f t="shared" si="10"/>
        <v>1116952.2</v>
      </c>
      <c r="P61" s="60">
        <f>IF(K61=1,Parameters!$C$31,IF(K61&lt;&gt;K60,IF(N61&lt;=Parameters!$C$7,P60+Parameters!$D$7,P60+Parameters!$D$8),P60))</f>
        <v>9.9999999999999978E-2</v>
      </c>
      <c r="Q61" s="63">
        <f t="shared" si="11"/>
        <v>63.18</v>
      </c>
      <c r="R61" s="63">
        <f t="shared" si="19"/>
        <v>789750</v>
      </c>
      <c r="S61" s="7">
        <f t="shared" si="20"/>
        <v>28411</v>
      </c>
      <c r="T61" s="63">
        <f t="shared" si="12"/>
        <v>1906702.2</v>
      </c>
      <c r="U61" s="63">
        <f t="shared" si="13"/>
        <v>67.111407553412405</v>
      </c>
      <c r="V61" s="63">
        <f>ROUND(U61*(1+Parameters!$C$34),2)</f>
        <v>90.6</v>
      </c>
      <c r="W61" s="63">
        <f>ROUNDDOWN(S61*Parameters!$C$33,0)</f>
        <v>11364</v>
      </c>
      <c r="X61" s="66">
        <f t="shared" si="14"/>
        <v>1029578.3999999999</v>
      </c>
      <c r="Y61" s="8"/>
      <c r="Z61" s="69">
        <f>IF($B61=1,Parameters!C$13,IF(AND($K61&lt;&gt;$K60,MOD($K61-1,Parameters!C$14)=0),ROUND(Z60*(1+Parameters!C$15),2),Z60))</f>
        <v>65</v>
      </c>
      <c r="AA61" s="63">
        <f>IF($B61=1,Parameters!D$13,IF(AND($K61&lt;&gt;$K60,MOD($K61-1,Parameters!D$14)=0),ROUND(AA60*(1+Parameters!D$15),2),AA60))</f>
        <v>33.08</v>
      </c>
      <c r="AB61" s="63">
        <f>IF($B61=1,Parameters!E$13,IF(AND($K61&lt;&gt;$K60,MOD($K61-1,Parameters!E$14)=0),ROUND(AB60*(1+Parameters!E$15),2),AB60))</f>
        <v>40</v>
      </c>
      <c r="AC61" s="63">
        <f>IF($B61=1,Parameters!F$13,IF(AND($K61&lt;&gt;$K60,MOD($K61-1,Parameters!F$14)=0),ROUND(AC60*(1+Parameters!F$15),2),AC60))</f>
        <v>55</v>
      </c>
      <c r="AD61" s="63">
        <f t="shared" si="21"/>
        <v>812500</v>
      </c>
      <c r="AE61" s="63">
        <f t="shared" si="22"/>
        <v>661600</v>
      </c>
      <c r="AF61" s="63">
        <f t="shared" si="23"/>
        <v>868000</v>
      </c>
      <c r="AG61" s="66">
        <f t="shared" si="24"/>
        <v>1116500</v>
      </c>
      <c r="AH61" s="83"/>
      <c r="AI61" s="72">
        <f>IF(B61=1,0,IF(I60&lt;Parameters!$C$18,Parameters!$D$18,IF(I60=Parameters!$C$19,Parameters!$D$19,Parameters!$D$20)))</f>
        <v>0</v>
      </c>
      <c r="AJ61" s="63">
        <f>IF(B61=1,Parameters!$C$36,ROUND(AJ60*(1+AI61),2))</f>
        <v>30.14</v>
      </c>
      <c r="AK61" s="63">
        <f>H61/Parameters!$C$38*(Parameters!$C$38-I61)*AJ61</f>
        <v>318278.40000000002</v>
      </c>
      <c r="AL61" s="63">
        <f>I61*Parameters!$C$37</f>
        <v>160000</v>
      </c>
      <c r="AM61" s="66">
        <f t="shared" si="15"/>
        <v>158278.40000000002</v>
      </c>
      <c r="AN61" s="8"/>
      <c r="AO61" s="69">
        <f t="shared" si="16"/>
        <v>3332356.8</v>
      </c>
      <c r="AP61" s="63">
        <f t="shared" si="25"/>
        <v>3380802.2</v>
      </c>
      <c r="AQ61" s="76">
        <f t="shared" si="27"/>
        <v>-208445.39999999979</v>
      </c>
      <c r="AR61" s="66">
        <f>IF(B61=1,Parameters!$C$40+AQ61,AR60+AQ61)</f>
        <v>12030110.669999996</v>
      </c>
      <c r="AT61" s="69">
        <f>IF(AND(B61=1,M61=Parameters!$C$27),0,IF(AND(K61&lt;=Parameters!$C$3,M61&gt;M60),0,IF(M61&lt;M60,0,1)))</f>
        <v>0</v>
      </c>
      <c r="AU61" s="63">
        <f>IF(AND(B61=1,N61=Parameters!$C$28),0,IF(AND(K61&lt;&gt;K60,N61&gt;N60),0,IF(N61=N60,0,1)))</f>
        <v>0</v>
      </c>
      <c r="AV61" s="76">
        <f>IF(AND(B61=1,P61=Parameters!$C$31),0,IF(AND(K61&lt;&gt;K60,N61&lt;=Parameters!$C$7,P61&gt;P60),0,IF(AND(K61&lt;&gt;K60,N61&gt;Parameters!$C$8,P61=P60),0,IF(AND(K61=K60,P61=P60),0,1))))</f>
        <v>0</v>
      </c>
      <c r="AW61" s="76">
        <f t="shared" si="18"/>
        <v>0</v>
      </c>
      <c r="AX61" s="76">
        <f>IF(AND($B61=1,Z61=Parameters!C$13),0,IF(AND($K61&lt;&gt;$K60,MOD($K61-1,Parameters!C$14)=0,Z61&gt;Z60),0,IF(Z61=Z60,0,1)))</f>
        <v>0</v>
      </c>
      <c r="AY61" s="76">
        <f>IF(AND($B61=1,AA61=Parameters!D$13),0,IF(AND($K61&lt;&gt;$K60,MOD($K61-1,Parameters!D$14)=0,AA61&gt;AA60),0,IF(AA61=AA60,0,1)))</f>
        <v>0</v>
      </c>
      <c r="AZ61" s="76">
        <f>IF(AND($B61=1,AB61=Parameters!E$13),0,IF(AND($K61&lt;&gt;$K60,MOD($K61-1,Parameters!E$14)=0,AB61&gt;AB60),0,IF(AB61=AB60,0,1)))</f>
        <v>0</v>
      </c>
      <c r="BA61" s="76">
        <f>IF(AND($B61=1,AC61=Parameters!F$13),0,IF(AND($K61&lt;&gt;$K60,MOD($K61-1,Parameters!F$14)=0,AC61&gt;AC60),0,IF(AC61=AC60,0,1)))</f>
        <v>0</v>
      </c>
      <c r="BB61" s="76">
        <f>IF(AND(B61=1,AJ61=Parameters!$C$36),0,IF(AND(I60&lt;Parameters!$C$18,AJ61&gt;AJ60),0,IF(AND(I60=Parameters!$C$19,AJ61=AJ60),0,IF(AND(I60&gt;Parameters!$C$20,AJ61&lt;AJ60),0,1))))</f>
        <v>0</v>
      </c>
      <c r="BC61" s="66">
        <f>IF(B61&lt;&gt;1,IF(AND(AQ61&gt;0,AR61&gt;AR60),0,IF(AND(AQ61&lt;0,AR61&lt;AR60),0,1)),IF(AND(AQ61&gt;0,AR61&gt;Parameters!$C$40),0,IF(AND(AQ61&lt;0,AR61&lt;Parameters!$C$40),0,1)))</f>
        <v>0</v>
      </c>
    </row>
    <row r="62" spans="2:55" x14ac:dyDescent="0.3">
      <c r="B62" s="101">
        <f>Data_Revised!B62</f>
        <v>59</v>
      </c>
      <c r="C62" s="7">
        <f>Data_Revised!C62</f>
        <v>13000</v>
      </c>
      <c r="D62" s="7">
        <f>Data_Revised!D62</f>
        <v>13000</v>
      </c>
      <c r="E62" s="7">
        <f>Data_Revised!E62</f>
        <v>23000</v>
      </c>
      <c r="F62" s="7">
        <f>Data_Revised!F62</f>
        <v>20300</v>
      </c>
      <c r="G62" s="7">
        <f>Data_Revised!G62</f>
        <v>14000</v>
      </c>
      <c r="H62" s="7">
        <f>Data_Revised!H62</f>
        <v>10200</v>
      </c>
      <c r="I62" s="12">
        <f>Data_Revised!I62</f>
        <v>6</v>
      </c>
      <c r="J62" s="8"/>
      <c r="K62" s="56">
        <f t="shared" si="26"/>
        <v>5</v>
      </c>
      <c r="L62" s="60">
        <f>IF(B62=1,0,IF(K62&lt;=Parameters!$C$3,Parameters!$D$3,Parameters!$D$4))</f>
        <v>5.0000000000000001E-3</v>
      </c>
      <c r="M62" s="7">
        <f>IF(B62=1,Parameters!$C$27,ROUNDDOWN(M61*(1+L62),0))</f>
        <v>15990</v>
      </c>
      <c r="N62" s="63">
        <f>IF(B62=1,Parameters!$C$28,IF(K62&lt;&gt;K61,ROUND(N61*(1+Parameters!$C$29),2),N61))</f>
        <v>70.2</v>
      </c>
      <c r="O62" s="63">
        <f t="shared" si="10"/>
        <v>1122498</v>
      </c>
      <c r="P62" s="60">
        <f>IF(K62=1,Parameters!$C$31,IF(K62&lt;&gt;K61,IF(N62&lt;=Parameters!$C$7,P61+Parameters!$D$7,P61+Parameters!$D$8),P61))</f>
        <v>9.9999999999999978E-2</v>
      </c>
      <c r="Q62" s="63">
        <f t="shared" si="11"/>
        <v>63.18</v>
      </c>
      <c r="R62" s="63">
        <f t="shared" si="19"/>
        <v>821340</v>
      </c>
      <c r="S62" s="7">
        <f t="shared" si="20"/>
        <v>28990</v>
      </c>
      <c r="T62" s="63">
        <f t="shared" si="12"/>
        <v>1943838</v>
      </c>
      <c r="U62" s="63">
        <f t="shared" si="13"/>
        <v>67.05201793721973</v>
      </c>
      <c r="V62" s="63">
        <f>ROUND(U62*(1+Parameters!$C$34),2)</f>
        <v>90.52</v>
      </c>
      <c r="W62" s="63">
        <f>ROUNDDOWN(S62*Parameters!$C$33,0)</f>
        <v>11596</v>
      </c>
      <c r="X62" s="66">
        <f t="shared" si="14"/>
        <v>1049669.92</v>
      </c>
      <c r="Y62" s="8"/>
      <c r="Z62" s="69">
        <f>IF($B62=1,Parameters!C$13,IF(AND($K62&lt;&gt;$K61,MOD($K62-1,Parameters!C$14)=0),ROUND(Z61*(1+Parameters!C$15),2),Z61))</f>
        <v>65</v>
      </c>
      <c r="AA62" s="63">
        <f>IF($B62=1,Parameters!D$13,IF(AND($K62&lt;&gt;$K61,MOD($K62-1,Parameters!D$14)=0),ROUND(AA61*(1+Parameters!D$15),2),AA61))</f>
        <v>33.08</v>
      </c>
      <c r="AB62" s="63">
        <f>IF($B62=1,Parameters!E$13,IF(AND($K62&lt;&gt;$K61,MOD($K62-1,Parameters!E$14)=0),ROUND(AB61*(1+Parameters!E$15),2),AB61))</f>
        <v>40</v>
      </c>
      <c r="AC62" s="63">
        <f>IF($B62=1,Parameters!F$13,IF(AND($K62&lt;&gt;$K61,MOD($K62-1,Parameters!F$14)=0),ROUND(AC61*(1+Parameters!F$15),2),AC61))</f>
        <v>55</v>
      </c>
      <c r="AD62" s="63">
        <f t="shared" si="21"/>
        <v>845000</v>
      </c>
      <c r="AE62" s="63">
        <f t="shared" si="22"/>
        <v>760840</v>
      </c>
      <c r="AF62" s="63">
        <f t="shared" si="23"/>
        <v>812000</v>
      </c>
      <c r="AG62" s="66">
        <f t="shared" si="24"/>
        <v>770000</v>
      </c>
      <c r="AH62" s="83"/>
      <c r="AI62" s="72">
        <f>IF(B62=1,0,IF(I61&lt;Parameters!$C$18,Parameters!$D$18,IF(I61=Parameters!$C$19,Parameters!$D$19,Parameters!$D$20)))</f>
        <v>-0.01</v>
      </c>
      <c r="AJ62" s="63">
        <f>IF(B62=1,Parameters!$C$36,ROUND(AJ61*(1+AI62),2))</f>
        <v>29.84</v>
      </c>
      <c r="AK62" s="63">
        <f>H62/Parameters!$C$38*(Parameters!$C$38-I62)*AJ62</f>
        <v>243494.39999999999</v>
      </c>
      <c r="AL62" s="63">
        <f>I62*Parameters!$C$37</f>
        <v>120000</v>
      </c>
      <c r="AM62" s="66">
        <f t="shared" si="15"/>
        <v>123494.39999999999</v>
      </c>
      <c r="AN62" s="8"/>
      <c r="AO62" s="69">
        <f t="shared" si="16"/>
        <v>2875164.32</v>
      </c>
      <c r="AP62" s="63">
        <f t="shared" si="25"/>
        <v>3549678</v>
      </c>
      <c r="AQ62" s="76">
        <f t="shared" si="27"/>
        <v>-794513.68</v>
      </c>
      <c r="AR62" s="66">
        <f>IF(B62=1,Parameters!$C$40+AQ62,AR61+AQ62)</f>
        <v>11235596.989999996</v>
      </c>
      <c r="AT62" s="69">
        <f>IF(AND(B62=1,M62=Parameters!$C$27),0,IF(AND(K62&lt;=Parameters!$C$3,M62&gt;M61),0,IF(M62&lt;M61,0,1)))</f>
        <v>0</v>
      </c>
      <c r="AU62" s="63">
        <f>IF(AND(B62=1,N62=Parameters!$C$28),0,IF(AND(K62&lt;&gt;K61,N62&gt;N61),0,IF(N62=N61,0,1)))</f>
        <v>0</v>
      </c>
      <c r="AV62" s="76">
        <f>IF(AND(B62=1,P62=Parameters!$C$31),0,IF(AND(K62&lt;&gt;K61,N62&lt;=Parameters!$C$7,P62&gt;P61),0,IF(AND(K62&lt;&gt;K61,N62&gt;Parameters!$C$8,P62=P61),0,IF(AND(K62=K61,P62=P61),0,1))))</f>
        <v>0</v>
      </c>
      <c r="AW62" s="76">
        <f t="shared" si="18"/>
        <v>0</v>
      </c>
      <c r="AX62" s="76">
        <f>IF(AND($B62=1,Z62=Parameters!C$13),0,IF(AND($K62&lt;&gt;$K61,MOD($K62-1,Parameters!C$14)=0,Z62&gt;Z61),0,IF(Z62=Z61,0,1)))</f>
        <v>0</v>
      </c>
      <c r="AY62" s="76">
        <f>IF(AND($B62=1,AA62=Parameters!D$13),0,IF(AND($K62&lt;&gt;$K61,MOD($K62-1,Parameters!D$14)=0,AA62&gt;AA61),0,IF(AA62=AA61,0,1)))</f>
        <v>0</v>
      </c>
      <c r="AZ62" s="76">
        <f>IF(AND($B62=1,AB62=Parameters!E$13),0,IF(AND($K62&lt;&gt;$K61,MOD($K62-1,Parameters!E$14)=0,AB62&gt;AB61),0,IF(AB62=AB61,0,1)))</f>
        <v>0</v>
      </c>
      <c r="BA62" s="76">
        <f>IF(AND($B62=1,AC62=Parameters!F$13),0,IF(AND($K62&lt;&gt;$K61,MOD($K62-1,Parameters!F$14)=0,AC62&gt;AC61),0,IF(AC62=AC61,0,1)))</f>
        <v>0</v>
      </c>
      <c r="BB62" s="76">
        <f>IF(AND(B62=1,AJ62=Parameters!$C$36),0,IF(AND(I61&lt;Parameters!$C$18,AJ62&gt;AJ61),0,IF(AND(I61=Parameters!$C$19,AJ62=AJ61),0,IF(AND(I61&gt;Parameters!$C$20,AJ62&lt;AJ61),0,1))))</f>
        <v>0</v>
      </c>
      <c r="BC62" s="66">
        <f>IF(B62&lt;&gt;1,IF(AND(AQ62&gt;0,AR62&gt;AR61),0,IF(AND(AQ62&lt;0,AR62&lt;AR61),0,1)),IF(AND(AQ62&gt;0,AR62&gt;Parameters!$C$40),0,IF(AND(AQ62&lt;0,AR62&lt;Parameters!$C$40),0,1)))</f>
        <v>0</v>
      </c>
    </row>
    <row r="63" spans="2:55" x14ac:dyDescent="0.3">
      <c r="B63" s="101">
        <f>Data_Revised!B63</f>
        <v>60</v>
      </c>
      <c r="C63" s="7">
        <f>Data_Revised!C63</f>
        <v>19500</v>
      </c>
      <c r="D63" s="7">
        <f>Data_Revised!D63</f>
        <v>10000</v>
      </c>
      <c r="E63" s="7">
        <f>Data_Revised!E63</f>
        <v>15500</v>
      </c>
      <c r="F63" s="7">
        <f>Data_Revised!F63</f>
        <v>20300</v>
      </c>
      <c r="G63" s="7">
        <f>Data_Revised!G63</f>
        <v>13300</v>
      </c>
      <c r="H63" s="7">
        <f>Data_Revised!H63</f>
        <v>11250</v>
      </c>
      <c r="I63" s="12">
        <f>Data_Revised!I63</f>
        <v>4</v>
      </c>
      <c r="J63" s="8"/>
      <c r="K63" s="56">
        <f t="shared" si="26"/>
        <v>5</v>
      </c>
      <c r="L63" s="60">
        <f>IF(B63=1,0,IF(K63&lt;=Parameters!$C$3,Parameters!$D$3,Parameters!$D$4))</f>
        <v>5.0000000000000001E-3</v>
      </c>
      <c r="M63" s="7">
        <f>IF(B63=1,Parameters!$C$27,ROUNDDOWN(M62*(1+L63),0))</f>
        <v>16069</v>
      </c>
      <c r="N63" s="63">
        <f>IF(B63=1,Parameters!$C$28,IF(K63&lt;&gt;K62,ROUND(N62*(1+Parameters!$C$29),2),N62))</f>
        <v>70.2</v>
      </c>
      <c r="O63" s="63">
        <f t="shared" si="10"/>
        <v>1128043.8</v>
      </c>
      <c r="P63" s="60">
        <f>IF(K63=1,Parameters!$C$31,IF(K63&lt;&gt;K62,IF(N63&lt;=Parameters!$C$7,P62+Parameters!$D$7,P62+Parameters!$D$8),P62))</f>
        <v>9.9999999999999978E-2</v>
      </c>
      <c r="Q63" s="63">
        <f t="shared" si="11"/>
        <v>63.18</v>
      </c>
      <c r="R63" s="63">
        <f t="shared" si="19"/>
        <v>1232010</v>
      </c>
      <c r="S63" s="7">
        <f t="shared" si="20"/>
        <v>35569</v>
      </c>
      <c r="T63" s="63">
        <f t="shared" si="12"/>
        <v>2360053.7999999998</v>
      </c>
      <c r="U63" s="63">
        <f t="shared" si="13"/>
        <v>66.351423992802722</v>
      </c>
      <c r="V63" s="63">
        <f>ROUND(U63*(1+Parameters!$C$34),2)</f>
        <v>89.57</v>
      </c>
      <c r="W63" s="63">
        <f>ROUNDDOWN(S63*Parameters!$C$33,0)</f>
        <v>14227</v>
      </c>
      <c r="X63" s="66">
        <f t="shared" si="14"/>
        <v>1274312.3899999999</v>
      </c>
      <c r="Y63" s="8"/>
      <c r="Z63" s="69">
        <f>IF($B63=1,Parameters!C$13,IF(AND($K63&lt;&gt;$K62,MOD($K63-1,Parameters!C$14)=0),ROUND(Z62*(1+Parameters!C$15),2),Z62))</f>
        <v>65</v>
      </c>
      <c r="AA63" s="63">
        <f>IF($B63=1,Parameters!D$13,IF(AND($K63&lt;&gt;$K62,MOD($K63-1,Parameters!D$14)=0),ROUND(AA62*(1+Parameters!D$15),2),AA62))</f>
        <v>33.08</v>
      </c>
      <c r="AB63" s="63">
        <f>IF($B63=1,Parameters!E$13,IF(AND($K63&lt;&gt;$K62,MOD($K63-1,Parameters!E$14)=0),ROUND(AB62*(1+Parameters!E$15),2),AB62))</f>
        <v>40</v>
      </c>
      <c r="AC63" s="63">
        <f>IF($B63=1,Parameters!F$13,IF(AND($K63&lt;&gt;$K62,MOD($K63-1,Parameters!F$14)=0),ROUND(AC62*(1+Parameters!F$15),2),AC62))</f>
        <v>55</v>
      </c>
      <c r="AD63" s="63">
        <f t="shared" si="21"/>
        <v>650000</v>
      </c>
      <c r="AE63" s="63">
        <f t="shared" si="22"/>
        <v>512740</v>
      </c>
      <c r="AF63" s="63">
        <f t="shared" si="23"/>
        <v>812000</v>
      </c>
      <c r="AG63" s="66">
        <f t="shared" si="24"/>
        <v>731500</v>
      </c>
      <c r="AH63" s="83"/>
      <c r="AI63" s="72">
        <f>IF(B63=1,0,IF(I62&lt;Parameters!$C$18,Parameters!$D$18,IF(I62=Parameters!$C$19,Parameters!$D$19,Parameters!$D$20)))</f>
        <v>-0.01</v>
      </c>
      <c r="AJ63" s="63">
        <f>IF(B63=1,Parameters!$C$36,ROUND(AJ62*(1+AI63),2))</f>
        <v>29.54</v>
      </c>
      <c r="AK63" s="63">
        <f>H63/Parameters!$C$38*(Parameters!$C$38-I63)*AJ63</f>
        <v>288015</v>
      </c>
      <c r="AL63" s="63">
        <f>I63*Parameters!$C$37</f>
        <v>80000</v>
      </c>
      <c r="AM63" s="66">
        <f t="shared" si="15"/>
        <v>208015</v>
      </c>
      <c r="AN63" s="8"/>
      <c r="AO63" s="69">
        <f t="shared" si="16"/>
        <v>3105827.3899999997</v>
      </c>
      <c r="AP63" s="63">
        <f t="shared" si="25"/>
        <v>3522793.8</v>
      </c>
      <c r="AQ63" s="76">
        <f t="shared" si="27"/>
        <v>-496966.41000000015</v>
      </c>
      <c r="AR63" s="66">
        <f>IF(B63=1,Parameters!$C$40+AQ63,AR62+AQ63)</f>
        <v>10738630.579999996</v>
      </c>
      <c r="AT63" s="69">
        <f>IF(AND(B63=1,M63=Parameters!$C$27),0,IF(AND(K63&lt;=Parameters!$C$3,M63&gt;M62),0,IF(M63&lt;M62,0,1)))</f>
        <v>0</v>
      </c>
      <c r="AU63" s="63">
        <f>IF(AND(B63=1,N63=Parameters!$C$28),0,IF(AND(K63&lt;&gt;K62,N63&gt;N62),0,IF(N63=N62,0,1)))</f>
        <v>0</v>
      </c>
      <c r="AV63" s="76">
        <f>IF(AND(B63=1,P63=Parameters!$C$31),0,IF(AND(K63&lt;&gt;K62,N63&lt;=Parameters!$C$7,P63&gt;P62),0,IF(AND(K63&lt;&gt;K62,N63&gt;Parameters!$C$8,P63=P62),0,IF(AND(K63=K62,P63=P62),0,1))))</f>
        <v>0</v>
      </c>
      <c r="AW63" s="76">
        <f t="shared" si="18"/>
        <v>0</v>
      </c>
      <c r="AX63" s="76">
        <f>IF(AND($B63=1,Z63=Parameters!C$13),0,IF(AND($K63&lt;&gt;$K62,MOD($K63-1,Parameters!C$14)=0,Z63&gt;Z62),0,IF(Z63=Z62,0,1)))</f>
        <v>0</v>
      </c>
      <c r="AY63" s="76">
        <f>IF(AND($B63=1,AA63=Parameters!D$13),0,IF(AND($K63&lt;&gt;$K62,MOD($K63-1,Parameters!D$14)=0,AA63&gt;AA62),0,IF(AA63=AA62,0,1)))</f>
        <v>0</v>
      </c>
      <c r="AZ63" s="76">
        <f>IF(AND($B63=1,AB63=Parameters!E$13),0,IF(AND($K63&lt;&gt;$K62,MOD($K63-1,Parameters!E$14)=0,AB63&gt;AB62),0,IF(AB63=AB62,0,1)))</f>
        <v>0</v>
      </c>
      <c r="BA63" s="76">
        <f>IF(AND($B63=1,AC63=Parameters!F$13),0,IF(AND($K63&lt;&gt;$K62,MOD($K63-1,Parameters!F$14)=0,AC63&gt;AC62),0,IF(AC63=AC62,0,1)))</f>
        <v>0</v>
      </c>
      <c r="BB63" s="76">
        <f>IF(AND(B63=1,AJ63=Parameters!$C$36),0,IF(AND(I62&lt;Parameters!$C$18,AJ63&gt;AJ62),0,IF(AND(I62=Parameters!$C$19,AJ63=AJ62),0,IF(AND(I62&gt;Parameters!$C$20,AJ63&lt;AJ62),0,1))))</f>
        <v>0</v>
      </c>
      <c r="BC63" s="66">
        <f>IF(B63&lt;&gt;1,IF(AND(AQ63&gt;0,AR63&gt;AR62),0,IF(AND(AQ63&lt;0,AR63&lt;AR62),0,1)),IF(AND(AQ63&gt;0,AR63&gt;Parameters!$C$40),0,IF(AND(AQ63&lt;0,AR63&lt;Parameters!$C$40),0,1)))</f>
        <v>0</v>
      </c>
    </row>
    <row r="64" spans="2:55" x14ac:dyDescent="0.3">
      <c r="B64" s="101">
        <f>Data_Revised!B64</f>
        <v>61</v>
      </c>
      <c r="C64" s="7">
        <f>Data_Revised!C64</f>
        <v>19000</v>
      </c>
      <c r="D64" s="7">
        <f>Data_Revised!D64</f>
        <v>8000</v>
      </c>
      <c r="E64" s="7">
        <f>Data_Revised!E64</f>
        <v>23500</v>
      </c>
      <c r="F64" s="7">
        <f>Data_Revised!F64</f>
        <v>22400</v>
      </c>
      <c r="G64" s="7">
        <f>Data_Revised!G64</f>
        <v>14000</v>
      </c>
      <c r="H64" s="7">
        <f>Data_Revised!H64</f>
        <v>12300</v>
      </c>
      <c r="I64" s="12">
        <f>Data_Revised!I64</f>
        <v>5</v>
      </c>
      <c r="J64" s="8"/>
      <c r="K64" s="56">
        <f t="shared" si="26"/>
        <v>6</v>
      </c>
      <c r="L64" s="60">
        <f>IF(B64=1,0,IF(K64&lt;=Parameters!$C$3,Parameters!$D$3,Parameters!$D$4))</f>
        <v>-0.01</v>
      </c>
      <c r="M64" s="7">
        <f>IF(B64=1,Parameters!$C$27,ROUNDDOWN(M63*(1+L64),0))</f>
        <v>15908</v>
      </c>
      <c r="N64" s="63">
        <f>IF(B64=1,Parameters!$C$28,IF(K64&lt;&gt;K63,ROUND(N63*(1+Parameters!$C$29),2),N63))</f>
        <v>73.010000000000005</v>
      </c>
      <c r="O64" s="63">
        <f t="shared" si="10"/>
        <v>1161443.08</v>
      </c>
      <c r="P64" s="60">
        <f>IF(K64=1,Parameters!$C$31,IF(K64&lt;&gt;K63,IF(N64&lt;=Parameters!$C$7,P63+Parameters!$D$7,P63+Parameters!$D$8),P63))</f>
        <v>0.10999999999999997</v>
      </c>
      <c r="Q64" s="63">
        <f t="shared" si="11"/>
        <v>64.98</v>
      </c>
      <c r="R64" s="63">
        <f t="shared" si="19"/>
        <v>1234620</v>
      </c>
      <c r="S64" s="7">
        <f t="shared" si="20"/>
        <v>34908</v>
      </c>
      <c r="T64" s="63">
        <f t="shared" si="12"/>
        <v>2396063.08</v>
      </c>
      <c r="U64" s="63">
        <f t="shared" si="13"/>
        <v>68.639368626102907</v>
      </c>
      <c r="V64" s="63">
        <f>ROUND(U64*(1+Parameters!$C$34),2)</f>
        <v>92.66</v>
      </c>
      <c r="W64" s="63">
        <f>ROUNDDOWN(S64*Parameters!$C$33,0)</f>
        <v>13963</v>
      </c>
      <c r="X64" s="66">
        <f t="shared" si="14"/>
        <v>1293811.5799999998</v>
      </c>
      <c r="Y64" s="8"/>
      <c r="Z64" s="69">
        <f>IF($B64=1,Parameters!C$13,IF(AND($K64&lt;&gt;$K63,MOD($K64-1,Parameters!C$14)=0),ROUND(Z63*(1+Parameters!C$15),2),Z63))</f>
        <v>65</v>
      </c>
      <c r="AA64" s="63">
        <f>IF($B64=1,Parameters!D$13,IF(AND($K64&lt;&gt;$K63,MOD($K64-1,Parameters!D$14)=0),ROUND(AA63*(1+Parameters!D$15),2),AA63))</f>
        <v>33.08</v>
      </c>
      <c r="AB64" s="63">
        <f>IF($B64=1,Parameters!E$13,IF(AND($K64&lt;&gt;$K63,MOD($K64-1,Parameters!E$14)=0),ROUND(AB63*(1+Parameters!E$15),2),AB63))</f>
        <v>46</v>
      </c>
      <c r="AC64" s="63">
        <f>IF($B64=1,Parameters!F$13,IF(AND($K64&lt;&gt;$K63,MOD($K64-1,Parameters!F$14)=0),ROUND(AC63*(1+Parameters!F$15),2),AC63))</f>
        <v>55</v>
      </c>
      <c r="AD64" s="63">
        <f t="shared" si="21"/>
        <v>520000</v>
      </c>
      <c r="AE64" s="63">
        <f t="shared" si="22"/>
        <v>777380</v>
      </c>
      <c r="AF64" s="63">
        <f t="shared" si="23"/>
        <v>1030400</v>
      </c>
      <c r="AG64" s="66">
        <f t="shared" si="24"/>
        <v>770000</v>
      </c>
      <c r="AH64" s="83"/>
      <c r="AI64" s="72">
        <f>IF(B64=1,0,IF(I63&lt;Parameters!$C$18,Parameters!$D$18,IF(I63=Parameters!$C$19,Parameters!$D$19,Parameters!$D$20)))</f>
        <v>0</v>
      </c>
      <c r="AJ64" s="63">
        <f>IF(B64=1,Parameters!$C$36,ROUND(AJ63*(1+AI64),2))</f>
        <v>29.54</v>
      </c>
      <c r="AK64" s="63">
        <f>H64/Parameters!$C$38*(Parameters!$C$38-I64)*AJ64</f>
        <v>302785</v>
      </c>
      <c r="AL64" s="63">
        <f>I64*Parameters!$C$37</f>
        <v>100000</v>
      </c>
      <c r="AM64" s="66">
        <f t="shared" si="15"/>
        <v>202785</v>
      </c>
      <c r="AN64" s="8"/>
      <c r="AO64" s="69">
        <f t="shared" si="16"/>
        <v>3396996.58</v>
      </c>
      <c r="AP64" s="63">
        <f t="shared" si="25"/>
        <v>3693443.08</v>
      </c>
      <c r="AQ64" s="76">
        <f t="shared" si="27"/>
        <v>-396446.5</v>
      </c>
      <c r="AR64" s="66">
        <f>IF(B64=1,Parameters!$C$40+AQ64,AR63+AQ64)</f>
        <v>10342184.079999996</v>
      </c>
      <c r="AT64" s="69">
        <f>IF(AND(B64=1,M64=Parameters!$C$27),0,IF(AND(K64&lt;=Parameters!$C$3,M64&gt;M63),0,IF(M64&lt;M63,0,1)))</f>
        <v>0</v>
      </c>
      <c r="AU64" s="63">
        <f>IF(AND(B64=1,N64=Parameters!$C$28),0,IF(AND(K64&lt;&gt;K63,N64&gt;N63),0,IF(N64=N63,0,1)))</f>
        <v>0</v>
      </c>
      <c r="AV64" s="76">
        <f>IF(AND(B64=1,P64=Parameters!$C$31),0,IF(AND(K64&lt;&gt;K63,N64&lt;=Parameters!$C$7,P64&gt;P63),0,IF(AND(K64&lt;&gt;K63,N64&gt;Parameters!$C$8,P64=P63),0,IF(AND(K64=K63,P64=P63),0,1))))</f>
        <v>0</v>
      </c>
      <c r="AW64" s="76">
        <f t="shared" si="18"/>
        <v>0</v>
      </c>
      <c r="AX64" s="76">
        <f>IF(AND($B64=1,Z64=Parameters!C$13),0,IF(AND($K64&lt;&gt;$K63,MOD($K64-1,Parameters!C$14)=0,Z64&gt;Z63),0,IF(Z64=Z63,0,1)))</f>
        <v>0</v>
      </c>
      <c r="AY64" s="76">
        <f>IF(AND($B64=1,AA64=Parameters!D$13),0,IF(AND($K64&lt;&gt;$K63,MOD($K64-1,Parameters!D$14)=0,AA64&gt;AA63),0,IF(AA64=AA63,0,1)))</f>
        <v>0</v>
      </c>
      <c r="AZ64" s="76">
        <f>IF(AND($B64=1,AB64=Parameters!E$13),0,IF(AND($K64&lt;&gt;$K63,MOD($K64-1,Parameters!E$14)=0,AB64&gt;AB63),0,IF(AB64=AB63,0,1)))</f>
        <v>0</v>
      </c>
      <c r="BA64" s="76">
        <f>IF(AND($B64=1,AC64=Parameters!F$13),0,IF(AND($K64&lt;&gt;$K63,MOD($K64-1,Parameters!F$14)=0,AC64&gt;AC63),0,IF(AC64=AC63,0,1)))</f>
        <v>0</v>
      </c>
      <c r="BB64" s="76">
        <f>IF(AND(B64=1,AJ64=Parameters!$C$36),0,IF(AND(I63&lt;Parameters!$C$18,AJ64&gt;AJ63),0,IF(AND(I63=Parameters!$C$19,AJ64=AJ63),0,IF(AND(I63&gt;Parameters!$C$20,AJ64&lt;AJ63),0,1))))</f>
        <v>0</v>
      </c>
      <c r="BC64" s="66">
        <f>IF(B64&lt;&gt;1,IF(AND(AQ64&gt;0,AR64&gt;AR63),0,IF(AND(AQ64&lt;0,AR64&lt;AR63),0,1)),IF(AND(AQ64&gt;0,AR64&gt;Parameters!$C$40),0,IF(AND(AQ64&lt;0,AR64&lt;Parameters!$C$40),0,1)))</f>
        <v>0</v>
      </c>
    </row>
    <row r="65" spans="2:55" x14ac:dyDescent="0.3">
      <c r="B65" s="101">
        <f>Data_Revised!B65</f>
        <v>62</v>
      </c>
      <c r="C65" s="7">
        <f>Data_Revised!C65</f>
        <v>14000</v>
      </c>
      <c r="D65" s="7">
        <f>Data_Revised!D65</f>
        <v>10500</v>
      </c>
      <c r="E65" s="7">
        <f>Data_Revised!E65</f>
        <v>20500</v>
      </c>
      <c r="F65" s="7">
        <f>Data_Revised!F65</f>
        <v>18200</v>
      </c>
      <c r="G65" s="7">
        <f>Data_Revised!G65</f>
        <v>15399.999999999998</v>
      </c>
      <c r="H65" s="7">
        <f>Data_Revised!H65</f>
        <v>19500</v>
      </c>
      <c r="I65" s="12">
        <f>Data_Revised!I65</f>
        <v>5</v>
      </c>
      <c r="J65" s="8"/>
      <c r="K65" s="56">
        <f t="shared" si="26"/>
        <v>6</v>
      </c>
      <c r="L65" s="60">
        <f>IF(B65=1,0,IF(K65&lt;=Parameters!$C$3,Parameters!$D$3,Parameters!$D$4))</f>
        <v>-0.01</v>
      </c>
      <c r="M65" s="7">
        <f>IF(B65=1,Parameters!$C$27,ROUNDDOWN(M64*(1+L65),0))</f>
        <v>15748</v>
      </c>
      <c r="N65" s="63">
        <f>IF(B65=1,Parameters!$C$28,IF(K65&lt;&gt;K64,ROUND(N64*(1+Parameters!$C$29),2),N64))</f>
        <v>73.010000000000005</v>
      </c>
      <c r="O65" s="63">
        <f t="shared" si="10"/>
        <v>1149761.48</v>
      </c>
      <c r="P65" s="60">
        <f>IF(K65=1,Parameters!$C$31,IF(K65&lt;&gt;K64,IF(N65&lt;=Parameters!$C$7,P64+Parameters!$D$7,P64+Parameters!$D$8),P64))</f>
        <v>0.10999999999999997</v>
      </c>
      <c r="Q65" s="63">
        <f t="shared" si="11"/>
        <v>64.98</v>
      </c>
      <c r="R65" s="63">
        <f t="shared" si="19"/>
        <v>909720</v>
      </c>
      <c r="S65" s="7">
        <f t="shared" si="20"/>
        <v>29748</v>
      </c>
      <c r="T65" s="63">
        <f t="shared" si="12"/>
        <v>2059481.48</v>
      </c>
      <c r="U65" s="63">
        <f t="shared" si="13"/>
        <v>69.230922414952261</v>
      </c>
      <c r="V65" s="63">
        <f>ROUND(U65*(1+Parameters!$C$34),2)</f>
        <v>93.46</v>
      </c>
      <c r="W65" s="63">
        <f>ROUNDDOWN(S65*Parameters!$C$33,0)</f>
        <v>11899</v>
      </c>
      <c r="X65" s="66">
        <f t="shared" si="14"/>
        <v>1112080.54</v>
      </c>
      <c r="Y65" s="8"/>
      <c r="Z65" s="69">
        <f>IF($B65=1,Parameters!C$13,IF(AND($K65&lt;&gt;$K64,MOD($K65-1,Parameters!C$14)=0),ROUND(Z64*(1+Parameters!C$15),2),Z64))</f>
        <v>65</v>
      </c>
      <c r="AA65" s="63">
        <f>IF($B65=1,Parameters!D$13,IF(AND($K65&lt;&gt;$K64,MOD($K65-1,Parameters!D$14)=0),ROUND(AA64*(1+Parameters!D$15),2),AA64))</f>
        <v>33.08</v>
      </c>
      <c r="AB65" s="63">
        <f>IF($B65=1,Parameters!E$13,IF(AND($K65&lt;&gt;$K64,MOD($K65-1,Parameters!E$14)=0),ROUND(AB64*(1+Parameters!E$15),2),AB64))</f>
        <v>46</v>
      </c>
      <c r="AC65" s="63">
        <f>IF($B65=1,Parameters!F$13,IF(AND($K65&lt;&gt;$K64,MOD($K65-1,Parameters!F$14)=0),ROUND(AC64*(1+Parameters!F$15),2),AC64))</f>
        <v>55</v>
      </c>
      <c r="AD65" s="63">
        <f t="shared" si="21"/>
        <v>682500</v>
      </c>
      <c r="AE65" s="63">
        <f t="shared" si="22"/>
        <v>678140</v>
      </c>
      <c r="AF65" s="63">
        <f t="shared" si="23"/>
        <v>837200</v>
      </c>
      <c r="AG65" s="66">
        <f t="shared" si="24"/>
        <v>846999.99999999988</v>
      </c>
      <c r="AH65" s="83"/>
      <c r="AI65" s="72">
        <f>IF(B65=1,0,IF(I64&lt;Parameters!$C$18,Parameters!$D$18,IF(I64=Parameters!$C$19,Parameters!$D$19,Parameters!$D$20)))</f>
        <v>-0.01</v>
      </c>
      <c r="AJ65" s="63">
        <f>IF(B65=1,Parameters!$C$36,ROUND(AJ64*(1+AI65),2))</f>
        <v>29.24</v>
      </c>
      <c r="AK65" s="63">
        <f>H65/Parameters!$C$38*(Parameters!$C$38-I65)*AJ65</f>
        <v>475150</v>
      </c>
      <c r="AL65" s="63">
        <f>I65*Parameters!$C$37</f>
        <v>100000</v>
      </c>
      <c r="AM65" s="66">
        <f t="shared" si="15"/>
        <v>375150</v>
      </c>
      <c r="AN65" s="8"/>
      <c r="AO65" s="69">
        <f t="shared" si="16"/>
        <v>3271430.54</v>
      </c>
      <c r="AP65" s="63">
        <f t="shared" si="25"/>
        <v>3420121.48</v>
      </c>
      <c r="AQ65" s="76">
        <f t="shared" si="27"/>
        <v>-248690.94000000006</v>
      </c>
      <c r="AR65" s="66">
        <f>IF(B65=1,Parameters!$C$40+AQ65,AR64+AQ65)</f>
        <v>10093493.139999997</v>
      </c>
      <c r="AT65" s="69">
        <f>IF(AND(B65=1,M65=Parameters!$C$27),0,IF(AND(K65&lt;=Parameters!$C$3,M65&gt;M64),0,IF(M65&lt;M64,0,1)))</f>
        <v>0</v>
      </c>
      <c r="AU65" s="63">
        <f>IF(AND(B65=1,N65=Parameters!$C$28),0,IF(AND(K65&lt;&gt;K64,N65&gt;N64),0,IF(N65=N64,0,1)))</f>
        <v>0</v>
      </c>
      <c r="AV65" s="76">
        <f>IF(AND(B65=1,P65=Parameters!$C$31),0,IF(AND(K65&lt;&gt;K64,N65&lt;=Parameters!$C$7,P65&gt;P64),0,IF(AND(K65&lt;&gt;K64,N65&gt;Parameters!$C$8,P65=P64),0,IF(AND(K65=K64,P65=P64),0,1))))</f>
        <v>0</v>
      </c>
      <c r="AW65" s="76">
        <f t="shared" si="18"/>
        <v>0</v>
      </c>
      <c r="AX65" s="76">
        <f>IF(AND($B65=1,Z65=Parameters!C$13),0,IF(AND($K65&lt;&gt;$K64,MOD($K65-1,Parameters!C$14)=0,Z65&gt;Z64),0,IF(Z65=Z64,0,1)))</f>
        <v>0</v>
      </c>
      <c r="AY65" s="76">
        <f>IF(AND($B65=1,AA65=Parameters!D$13),0,IF(AND($K65&lt;&gt;$K64,MOD($K65-1,Parameters!D$14)=0,AA65&gt;AA64),0,IF(AA65=AA64,0,1)))</f>
        <v>0</v>
      </c>
      <c r="AZ65" s="76">
        <f>IF(AND($B65=1,AB65=Parameters!E$13),0,IF(AND($K65&lt;&gt;$K64,MOD($K65-1,Parameters!E$14)=0,AB65&gt;AB64),0,IF(AB65=AB64,0,1)))</f>
        <v>0</v>
      </c>
      <c r="BA65" s="76">
        <f>IF(AND($B65=1,AC65=Parameters!F$13),0,IF(AND($K65&lt;&gt;$K64,MOD($K65-1,Parameters!F$14)=0,AC65&gt;AC64),0,IF(AC65=AC64,0,1)))</f>
        <v>0</v>
      </c>
      <c r="BB65" s="76">
        <f>IF(AND(B65=1,AJ65=Parameters!$C$36),0,IF(AND(I64&lt;Parameters!$C$18,AJ65&gt;AJ64),0,IF(AND(I64=Parameters!$C$19,AJ65=AJ64),0,IF(AND(I64&gt;Parameters!$C$20,AJ65&lt;AJ64),0,1))))</f>
        <v>0</v>
      </c>
      <c r="BC65" s="66">
        <f>IF(B65&lt;&gt;1,IF(AND(AQ65&gt;0,AR65&gt;AR64),0,IF(AND(AQ65&lt;0,AR65&lt;AR64),0,1)),IF(AND(AQ65&gt;0,AR65&gt;Parameters!$C$40),0,IF(AND(AQ65&lt;0,AR65&lt;Parameters!$C$40),0,1)))</f>
        <v>0</v>
      </c>
    </row>
    <row r="66" spans="2:55" x14ac:dyDescent="0.3">
      <c r="B66" s="101">
        <f>Data_Revised!B66</f>
        <v>63</v>
      </c>
      <c r="C66" s="7">
        <f>Data_Revised!C66</f>
        <v>14500</v>
      </c>
      <c r="D66" s="7">
        <f>Data_Revised!D66</f>
        <v>8500</v>
      </c>
      <c r="E66" s="7">
        <f>Data_Revised!E66</f>
        <v>16000</v>
      </c>
      <c r="F66" s="7">
        <f>Data_Revised!F66</f>
        <v>21000</v>
      </c>
      <c r="G66" s="7">
        <f>Data_Revised!G66</f>
        <v>14699.999999999998</v>
      </c>
      <c r="H66" s="7">
        <f>Data_Revised!H66</f>
        <v>12300</v>
      </c>
      <c r="I66" s="12">
        <f>Data_Revised!I66</f>
        <v>3</v>
      </c>
      <c r="J66" s="8"/>
      <c r="K66" s="56">
        <f t="shared" si="26"/>
        <v>6</v>
      </c>
      <c r="L66" s="60">
        <f>IF(B66=1,0,IF(K66&lt;=Parameters!$C$3,Parameters!$D$3,Parameters!$D$4))</f>
        <v>-0.01</v>
      </c>
      <c r="M66" s="7">
        <f>IF(B66=1,Parameters!$C$27,ROUNDDOWN(M65*(1+L66),0))</f>
        <v>15590</v>
      </c>
      <c r="N66" s="63">
        <f>IF(B66=1,Parameters!$C$28,IF(K66&lt;&gt;K65,ROUND(N65*(1+Parameters!$C$29),2),N65))</f>
        <v>73.010000000000005</v>
      </c>
      <c r="O66" s="63">
        <f t="shared" si="10"/>
        <v>1138225.9000000001</v>
      </c>
      <c r="P66" s="60">
        <f>IF(K66=1,Parameters!$C$31,IF(K66&lt;&gt;K65,IF(N66&lt;=Parameters!$C$7,P65+Parameters!$D$7,P65+Parameters!$D$8),P65))</f>
        <v>0.10999999999999997</v>
      </c>
      <c r="Q66" s="63">
        <f t="shared" si="11"/>
        <v>64.98</v>
      </c>
      <c r="R66" s="63">
        <f t="shared" si="19"/>
        <v>942210</v>
      </c>
      <c r="S66" s="7">
        <f t="shared" si="20"/>
        <v>30090</v>
      </c>
      <c r="T66" s="63">
        <f t="shared" si="12"/>
        <v>2080435.9000000001</v>
      </c>
      <c r="U66" s="63">
        <f t="shared" si="13"/>
        <v>69.140442007311407</v>
      </c>
      <c r="V66" s="63">
        <f>ROUND(U66*(1+Parameters!$C$34),2)</f>
        <v>93.34</v>
      </c>
      <c r="W66" s="63">
        <f>ROUNDDOWN(S66*Parameters!$C$33,0)</f>
        <v>12036</v>
      </c>
      <c r="X66" s="66">
        <f t="shared" si="14"/>
        <v>1123440.24</v>
      </c>
      <c r="Y66" s="8"/>
      <c r="Z66" s="69">
        <f>IF($B66=1,Parameters!C$13,IF(AND($K66&lt;&gt;$K65,MOD($K66-1,Parameters!C$14)=0),ROUND(Z65*(1+Parameters!C$15),2),Z65))</f>
        <v>65</v>
      </c>
      <c r="AA66" s="63">
        <f>IF($B66=1,Parameters!D$13,IF(AND($K66&lt;&gt;$K65,MOD($K66-1,Parameters!D$14)=0),ROUND(AA65*(1+Parameters!D$15),2),AA65))</f>
        <v>33.08</v>
      </c>
      <c r="AB66" s="63">
        <f>IF($B66=1,Parameters!E$13,IF(AND($K66&lt;&gt;$K65,MOD($K66-1,Parameters!E$14)=0),ROUND(AB65*(1+Parameters!E$15),2),AB65))</f>
        <v>46</v>
      </c>
      <c r="AC66" s="63">
        <f>IF($B66=1,Parameters!F$13,IF(AND($K66&lt;&gt;$K65,MOD($K66-1,Parameters!F$14)=0),ROUND(AC65*(1+Parameters!F$15),2),AC65))</f>
        <v>55</v>
      </c>
      <c r="AD66" s="63">
        <f t="shared" si="21"/>
        <v>552500</v>
      </c>
      <c r="AE66" s="63">
        <f t="shared" si="22"/>
        <v>529280</v>
      </c>
      <c r="AF66" s="63">
        <f t="shared" si="23"/>
        <v>966000</v>
      </c>
      <c r="AG66" s="66">
        <f t="shared" si="24"/>
        <v>808499.99999999988</v>
      </c>
      <c r="AH66" s="83"/>
      <c r="AI66" s="72">
        <f>IF(B66=1,0,IF(I65&lt;Parameters!$C$18,Parameters!$D$18,IF(I65=Parameters!$C$19,Parameters!$D$19,Parameters!$D$20)))</f>
        <v>-0.01</v>
      </c>
      <c r="AJ66" s="63">
        <f>IF(B66=1,Parameters!$C$36,ROUND(AJ65*(1+AI66),2))</f>
        <v>28.95</v>
      </c>
      <c r="AK66" s="63">
        <f>H66/Parameters!$C$38*(Parameters!$C$38-I66)*AJ66</f>
        <v>320476.5</v>
      </c>
      <c r="AL66" s="63">
        <f>I66*Parameters!$C$37</f>
        <v>60000</v>
      </c>
      <c r="AM66" s="66">
        <f t="shared" si="15"/>
        <v>260476.5</v>
      </c>
      <c r="AN66" s="8"/>
      <c r="AO66" s="69">
        <f t="shared" si="16"/>
        <v>3218416.7399999998</v>
      </c>
      <c r="AP66" s="63">
        <f t="shared" si="25"/>
        <v>3162215.9000000004</v>
      </c>
      <c r="AQ66" s="76">
        <f t="shared" si="27"/>
        <v>-3799.1600000002654</v>
      </c>
      <c r="AR66" s="66">
        <f>IF(B66=1,Parameters!$C$40+AQ66,AR65+AQ66)</f>
        <v>10089693.979999997</v>
      </c>
      <c r="AT66" s="69">
        <f>IF(AND(B66=1,M66=Parameters!$C$27),0,IF(AND(K66&lt;=Parameters!$C$3,M66&gt;M65),0,IF(M66&lt;M65,0,1)))</f>
        <v>0</v>
      </c>
      <c r="AU66" s="63">
        <f>IF(AND(B66=1,N66=Parameters!$C$28),0,IF(AND(K66&lt;&gt;K65,N66&gt;N65),0,IF(N66=N65,0,1)))</f>
        <v>0</v>
      </c>
      <c r="AV66" s="76">
        <f>IF(AND(B66=1,P66=Parameters!$C$31),0,IF(AND(K66&lt;&gt;K65,N66&lt;=Parameters!$C$7,P66&gt;P65),0,IF(AND(K66&lt;&gt;K65,N66&gt;Parameters!$C$8,P66=P65),0,IF(AND(K66=K65,P66=P65),0,1))))</f>
        <v>0</v>
      </c>
      <c r="AW66" s="76">
        <f t="shared" si="18"/>
        <v>0</v>
      </c>
      <c r="AX66" s="76">
        <f>IF(AND($B66=1,Z66=Parameters!C$13),0,IF(AND($K66&lt;&gt;$K65,MOD($K66-1,Parameters!C$14)=0,Z66&gt;Z65),0,IF(Z66=Z65,0,1)))</f>
        <v>0</v>
      </c>
      <c r="AY66" s="76">
        <f>IF(AND($B66=1,AA66=Parameters!D$13),0,IF(AND($K66&lt;&gt;$K65,MOD($K66-1,Parameters!D$14)=0,AA66&gt;AA65),0,IF(AA66=AA65,0,1)))</f>
        <v>0</v>
      </c>
      <c r="AZ66" s="76">
        <f>IF(AND($B66=1,AB66=Parameters!E$13),0,IF(AND($K66&lt;&gt;$K65,MOD($K66-1,Parameters!E$14)=0,AB66&gt;AB65),0,IF(AB66=AB65,0,1)))</f>
        <v>0</v>
      </c>
      <c r="BA66" s="76">
        <f>IF(AND($B66=1,AC66=Parameters!F$13),0,IF(AND($K66&lt;&gt;$K65,MOD($K66-1,Parameters!F$14)=0,AC66&gt;AC65),0,IF(AC66=AC65,0,1)))</f>
        <v>0</v>
      </c>
      <c r="BB66" s="76">
        <f>IF(AND(B66=1,AJ66=Parameters!$C$36),0,IF(AND(I65&lt;Parameters!$C$18,AJ66&gt;AJ65),0,IF(AND(I65=Parameters!$C$19,AJ66=AJ65),0,IF(AND(I65&gt;Parameters!$C$20,AJ66&lt;AJ65),0,1))))</f>
        <v>0</v>
      </c>
      <c r="BC66" s="66">
        <f>IF(B66&lt;&gt;1,IF(AND(AQ66&gt;0,AR66&gt;AR65),0,IF(AND(AQ66&lt;0,AR66&lt;AR65),0,1)),IF(AND(AQ66&gt;0,AR66&gt;Parameters!$C$40),0,IF(AND(AQ66&lt;0,AR66&lt;Parameters!$C$40),0,1)))</f>
        <v>0</v>
      </c>
    </row>
    <row r="67" spans="2:55" x14ac:dyDescent="0.3">
      <c r="B67" s="101">
        <f>Data_Revised!B67</f>
        <v>64</v>
      </c>
      <c r="C67" s="7">
        <f>Data_Revised!C67</f>
        <v>10500</v>
      </c>
      <c r="D67" s="7">
        <f>Data_Revised!D67</f>
        <v>13500</v>
      </c>
      <c r="E67" s="7">
        <f>Data_Revised!E67</f>
        <v>16000</v>
      </c>
      <c r="F67" s="7">
        <f>Data_Revised!F67</f>
        <v>20300</v>
      </c>
      <c r="G67" s="7">
        <f>Data_Revised!G67</f>
        <v>14699.999999999998</v>
      </c>
      <c r="H67" s="7">
        <f>Data_Revised!H67</f>
        <v>23100</v>
      </c>
      <c r="I67" s="12">
        <f>Data_Revised!I67</f>
        <v>1</v>
      </c>
      <c r="J67" s="8"/>
      <c r="K67" s="56">
        <f t="shared" si="26"/>
        <v>6</v>
      </c>
      <c r="L67" s="60">
        <f>IF(B67=1,0,IF(K67&lt;=Parameters!$C$3,Parameters!$D$3,Parameters!$D$4))</f>
        <v>-0.01</v>
      </c>
      <c r="M67" s="7">
        <f>IF(B67=1,Parameters!$C$27,ROUNDDOWN(M66*(1+L67),0))</f>
        <v>15434</v>
      </c>
      <c r="N67" s="63">
        <f>IF(B67=1,Parameters!$C$28,IF(K67&lt;&gt;K66,ROUND(N66*(1+Parameters!$C$29),2),N66))</f>
        <v>73.010000000000005</v>
      </c>
      <c r="O67" s="63">
        <f t="shared" si="10"/>
        <v>1126836.3400000001</v>
      </c>
      <c r="P67" s="60">
        <f>IF(K67=1,Parameters!$C$31,IF(K67&lt;&gt;K66,IF(N67&lt;=Parameters!$C$7,P66+Parameters!$D$7,P66+Parameters!$D$8),P66))</f>
        <v>0.10999999999999997</v>
      </c>
      <c r="Q67" s="63">
        <f t="shared" si="11"/>
        <v>64.98</v>
      </c>
      <c r="R67" s="63">
        <f t="shared" si="19"/>
        <v>682290</v>
      </c>
      <c r="S67" s="7">
        <f t="shared" si="20"/>
        <v>25934</v>
      </c>
      <c r="T67" s="63">
        <f t="shared" si="12"/>
        <v>1809126.34</v>
      </c>
      <c r="U67" s="63">
        <f t="shared" si="13"/>
        <v>69.758862497108041</v>
      </c>
      <c r="V67" s="63">
        <f>ROUND(U67*(1+Parameters!$C$34),2)</f>
        <v>94.17</v>
      </c>
      <c r="W67" s="63">
        <f>ROUNDDOWN(S67*Parameters!$C$33,0)</f>
        <v>10373</v>
      </c>
      <c r="X67" s="66">
        <f t="shared" si="14"/>
        <v>976825.41</v>
      </c>
      <c r="Y67" s="8"/>
      <c r="Z67" s="69">
        <f>IF($B67=1,Parameters!C$13,IF(AND($K67&lt;&gt;$K66,MOD($K67-1,Parameters!C$14)=0),ROUND(Z66*(1+Parameters!C$15),2),Z66))</f>
        <v>65</v>
      </c>
      <c r="AA67" s="63">
        <f>IF($B67=1,Parameters!D$13,IF(AND($K67&lt;&gt;$K66,MOD($K67-1,Parameters!D$14)=0),ROUND(AA66*(1+Parameters!D$15),2),AA66))</f>
        <v>33.08</v>
      </c>
      <c r="AB67" s="63">
        <f>IF($B67=1,Parameters!E$13,IF(AND($K67&lt;&gt;$K66,MOD($K67-1,Parameters!E$14)=0),ROUND(AB66*(1+Parameters!E$15),2),AB66))</f>
        <v>46</v>
      </c>
      <c r="AC67" s="63">
        <f>IF($B67=1,Parameters!F$13,IF(AND($K67&lt;&gt;$K66,MOD($K67-1,Parameters!F$14)=0),ROUND(AC66*(1+Parameters!F$15),2),AC66))</f>
        <v>55</v>
      </c>
      <c r="AD67" s="63">
        <f t="shared" si="21"/>
        <v>877500</v>
      </c>
      <c r="AE67" s="63">
        <f t="shared" si="22"/>
        <v>529280</v>
      </c>
      <c r="AF67" s="63">
        <f t="shared" si="23"/>
        <v>933800</v>
      </c>
      <c r="AG67" s="66">
        <f t="shared" si="24"/>
        <v>808499.99999999988</v>
      </c>
      <c r="AH67" s="83"/>
      <c r="AI67" s="72">
        <f>IF(B67=1,0,IF(I66&lt;Parameters!$C$18,Parameters!$D$18,IF(I66=Parameters!$C$19,Parameters!$D$19,Parameters!$D$20)))</f>
        <v>0.02</v>
      </c>
      <c r="AJ67" s="63">
        <f>IF(B67=1,Parameters!$C$36,ROUND(AJ66*(1+AI67),2))</f>
        <v>29.53</v>
      </c>
      <c r="AK67" s="63">
        <f>H67/Parameters!$C$38*(Parameters!$C$38-I67)*AJ67</f>
        <v>659404.9</v>
      </c>
      <c r="AL67" s="63">
        <f>I67*Parameters!$C$37</f>
        <v>20000</v>
      </c>
      <c r="AM67" s="66">
        <f t="shared" si="15"/>
        <v>639404.9</v>
      </c>
      <c r="AN67" s="8"/>
      <c r="AO67" s="69">
        <f t="shared" si="16"/>
        <v>3378530.31</v>
      </c>
      <c r="AP67" s="63">
        <f t="shared" si="25"/>
        <v>3215906.34</v>
      </c>
      <c r="AQ67" s="76">
        <f t="shared" si="27"/>
        <v>142623.96999999974</v>
      </c>
      <c r="AR67" s="66">
        <f>IF(B67=1,Parameters!$C$40+AQ67,AR66+AQ67)</f>
        <v>10232317.949999996</v>
      </c>
      <c r="AT67" s="69">
        <f>IF(AND(B67=1,M67=Parameters!$C$27),0,IF(AND(K67&lt;=Parameters!$C$3,M67&gt;M66),0,IF(M67&lt;M66,0,1)))</f>
        <v>0</v>
      </c>
      <c r="AU67" s="63">
        <f>IF(AND(B67=1,N67=Parameters!$C$28),0,IF(AND(K67&lt;&gt;K66,N67&gt;N66),0,IF(N67=N66,0,1)))</f>
        <v>0</v>
      </c>
      <c r="AV67" s="76">
        <f>IF(AND(B67=1,P67=Parameters!$C$31),0,IF(AND(K67&lt;&gt;K66,N67&lt;=Parameters!$C$7,P67&gt;P66),0,IF(AND(K67&lt;&gt;K66,N67&gt;Parameters!$C$8,P67=P66),0,IF(AND(K67=K66,P67=P66),0,1))))</f>
        <v>0</v>
      </c>
      <c r="AW67" s="76">
        <f t="shared" si="18"/>
        <v>0</v>
      </c>
      <c r="AX67" s="76">
        <f>IF(AND($B67=1,Z67=Parameters!C$13),0,IF(AND($K67&lt;&gt;$K66,MOD($K67-1,Parameters!C$14)=0,Z67&gt;Z66),0,IF(Z67=Z66,0,1)))</f>
        <v>0</v>
      </c>
      <c r="AY67" s="76">
        <f>IF(AND($B67=1,AA67=Parameters!D$13),0,IF(AND($K67&lt;&gt;$K66,MOD($K67-1,Parameters!D$14)=0,AA67&gt;AA66),0,IF(AA67=AA66,0,1)))</f>
        <v>0</v>
      </c>
      <c r="AZ67" s="76">
        <f>IF(AND($B67=1,AB67=Parameters!E$13),0,IF(AND($K67&lt;&gt;$K66,MOD($K67-1,Parameters!E$14)=0,AB67&gt;AB66),0,IF(AB67=AB66,0,1)))</f>
        <v>0</v>
      </c>
      <c r="BA67" s="76">
        <f>IF(AND($B67=1,AC67=Parameters!F$13),0,IF(AND($K67&lt;&gt;$K66,MOD($K67-1,Parameters!F$14)=0,AC67&gt;AC66),0,IF(AC67=AC66,0,1)))</f>
        <v>0</v>
      </c>
      <c r="BB67" s="76">
        <f>IF(AND(B67=1,AJ67=Parameters!$C$36),0,IF(AND(I66&lt;Parameters!$C$18,AJ67&gt;AJ66),0,IF(AND(I66=Parameters!$C$19,AJ67=AJ66),0,IF(AND(I66&gt;Parameters!$C$20,AJ67&lt;AJ66),0,1))))</f>
        <v>0</v>
      </c>
      <c r="BC67" s="66">
        <f>IF(B67&lt;&gt;1,IF(AND(AQ67&gt;0,AR67&gt;AR66),0,IF(AND(AQ67&lt;0,AR67&lt;AR66),0,1)),IF(AND(AQ67&gt;0,AR67&gt;Parameters!$C$40),0,IF(AND(AQ67&lt;0,AR67&lt;Parameters!$C$40),0,1)))</f>
        <v>0</v>
      </c>
    </row>
    <row r="68" spans="2:55" x14ac:dyDescent="0.3">
      <c r="B68" s="101">
        <f>Data_Revised!B68</f>
        <v>65</v>
      </c>
      <c r="C68" s="7">
        <f>Data_Revised!C68</f>
        <v>14000</v>
      </c>
      <c r="D68" s="7">
        <f>Data_Revised!D68</f>
        <v>8000</v>
      </c>
      <c r="E68" s="7">
        <f>Data_Revised!E68</f>
        <v>23500</v>
      </c>
      <c r="F68" s="7">
        <f>Data_Revised!F68</f>
        <v>21700</v>
      </c>
      <c r="G68" s="7">
        <f>Data_Revised!G68</f>
        <v>16800</v>
      </c>
      <c r="H68" s="7">
        <f>Data_Revised!H68</f>
        <v>16500</v>
      </c>
      <c r="I68" s="12">
        <f>Data_Revised!I68</f>
        <v>3</v>
      </c>
      <c r="J68" s="8"/>
      <c r="K68" s="56">
        <f t="shared" si="26"/>
        <v>6</v>
      </c>
      <c r="L68" s="60">
        <f>IF(B68=1,0,IF(K68&lt;=Parameters!$C$3,Parameters!$D$3,Parameters!$D$4))</f>
        <v>-0.01</v>
      </c>
      <c r="M68" s="7">
        <f>IF(B68=1,Parameters!$C$27,ROUNDDOWN(M67*(1+L68),0))</f>
        <v>15279</v>
      </c>
      <c r="N68" s="63">
        <f>IF(B68=1,Parameters!$C$28,IF(K68&lt;&gt;K67,ROUND(N67*(1+Parameters!$C$29),2),N67))</f>
        <v>73.010000000000005</v>
      </c>
      <c r="O68" s="63">
        <f t="shared" si="10"/>
        <v>1115519.79</v>
      </c>
      <c r="P68" s="60">
        <f>IF(K68=1,Parameters!$C$31,IF(K68&lt;&gt;K67,IF(N68&lt;=Parameters!$C$7,P67+Parameters!$D$7,P67+Parameters!$D$8),P67))</f>
        <v>0.10999999999999997</v>
      </c>
      <c r="Q68" s="63">
        <f t="shared" si="11"/>
        <v>64.98</v>
      </c>
      <c r="R68" s="63">
        <f t="shared" ref="R68:R99" si="28">C68*Q68</f>
        <v>909720</v>
      </c>
      <c r="S68" s="7">
        <f t="shared" ref="S68:S99" si="29">M68+C68</f>
        <v>29279</v>
      </c>
      <c r="T68" s="63">
        <f t="shared" si="12"/>
        <v>2025239.79</v>
      </c>
      <c r="U68" s="63">
        <f t="shared" si="13"/>
        <v>69.170387991393156</v>
      </c>
      <c r="V68" s="63">
        <f>ROUND(U68*(1+Parameters!$C$34),2)</f>
        <v>93.38</v>
      </c>
      <c r="W68" s="63">
        <f>ROUNDDOWN(S68*Parameters!$C$33,0)</f>
        <v>11711</v>
      </c>
      <c r="X68" s="66">
        <f t="shared" si="14"/>
        <v>1093573.18</v>
      </c>
      <c r="Y68" s="8"/>
      <c r="Z68" s="69">
        <f>IF($B68=1,Parameters!C$13,IF(AND($K68&lt;&gt;$K67,MOD($K68-1,Parameters!C$14)=0),ROUND(Z67*(1+Parameters!C$15),2),Z67))</f>
        <v>65</v>
      </c>
      <c r="AA68" s="63">
        <f>IF($B68=1,Parameters!D$13,IF(AND($K68&lt;&gt;$K67,MOD($K68-1,Parameters!D$14)=0),ROUND(AA67*(1+Parameters!D$15),2),AA67))</f>
        <v>33.08</v>
      </c>
      <c r="AB68" s="63">
        <f>IF($B68=1,Parameters!E$13,IF(AND($K68&lt;&gt;$K67,MOD($K68-1,Parameters!E$14)=0),ROUND(AB67*(1+Parameters!E$15),2),AB67))</f>
        <v>46</v>
      </c>
      <c r="AC68" s="63">
        <f>IF($B68=1,Parameters!F$13,IF(AND($K68&lt;&gt;$K67,MOD($K68-1,Parameters!F$14)=0),ROUND(AC67*(1+Parameters!F$15),2),AC67))</f>
        <v>55</v>
      </c>
      <c r="AD68" s="63">
        <f t="shared" ref="AD68:AD99" si="30">D68*Z68</f>
        <v>520000</v>
      </c>
      <c r="AE68" s="63">
        <f t="shared" ref="AE68:AE99" si="31">E68*AA68</f>
        <v>777380</v>
      </c>
      <c r="AF68" s="63">
        <f t="shared" ref="AF68:AF99" si="32">F68*AB68</f>
        <v>998200</v>
      </c>
      <c r="AG68" s="66">
        <f t="shared" ref="AG68:AG99" si="33">G68*AC68</f>
        <v>924000</v>
      </c>
      <c r="AH68" s="83"/>
      <c r="AI68" s="72">
        <f>IF(B68=1,0,IF(I67&lt;Parameters!$C$18,Parameters!$D$18,IF(I67=Parameters!$C$19,Parameters!$D$19,Parameters!$D$20)))</f>
        <v>0.02</v>
      </c>
      <c r="AJ68" s="63">
        <f>IF(B68=1,Parameters!$C$36,ROUND(AJ67*(1+AI68),2))</f>
        <v>30.12</v>
      </c>
      <c r="AK68" s="63">
        <f>H68/Parameters!$C$38*(Parameters!$C$38-I68)*AJ68</f>
        <v>447282</v>
      </c>
      <c r="AL68" s="63">
        <f>I68*Parameters!$C$37</f>
        <v>60000</v>
      </c>
      <c r="AM68" s="66">
        <f t="shared" si="15"/>
        <v>387282</v>
      </c>
      <c r="AN68" s="8"/>
      <c r="AO68" s="69">
        <f t="shared" si="16"/>
        <v>3463055.1799999997</v>
      </c>
      <c r="AP68" s="63">
        <f t="shared" ref="AP68:AP99" si="34">T68+AD68+AE68</f>
        <v>3322619.79</v>
      </c>
      <c r="AQ68" s="76">
        <f t="shared" si="27"/>
        <v>80435.389999999665</v>
      </c>
      <c r="AR68" s="66">
        <f>IF(B68=1,Parameters!$C$40+AQ68,AR67+AQ68)</f>
        <v>10312753.339999996</v>
      </c>
      <c r="AT68" s="69">
        <f>IF(AND(B68=1,M68=Parameters!$C$27),0,IF(AND(K68&lt;=Parameters!$C$3,M68&gt;M67),0,IF(M68&lt;M67,0,1)))</f>
        <v>0</v>
      </c>
      <c r="AU68" s="63">
        <f>IF(AND(B68=1,N68=Parameters!$C$28),0,IF(AND(K68&lt;&gt;K67,N68&gt;N67),0,IF(N68=N67,0,1)))</f>
        <v>0</v>
      </c>
      <c r="AV68" s="76">
        <f>IF(AND(B68=1,P68=Parameters!$C$31),0,IF(AND(K68&lt;&gt;K67,N68&lt;=Parameters!$C$7,P68&gt;P67),0,IF(AND(K68&lt;&gt;K67,N68&gt;Parameters!$C$8,P68=P67),0,IF(AND(K68=K67,P68=P67),0,1))))</f>
        <v>0</v>
      </c>
      <c r="AW68" s="76">
        <f t="shared" si="18"/>
        <v>0</v>
      </c>
      <c r="AX68" s="76">
        <f>IF(AND($B68=1,Z68=Parameters!C$13),0,IF(AND($K68&lt;&gt;$K67,MOD($K68-1,Parameters!C$14)=0,Z68&gt;Z67),0,IF(Z68=Z67,0,1)))</f>
        <v>0</v>
      </c>
      <c r="AY68" s="76">
        <f>IF(AND($B68=1,AA68=Parameters!D$13),0,IF(AND($K68&lt;&gt;$K67,MOD($K68-1,Parameters!D$14)=0,AA68&gt;AA67),0,IF(AA68=AA67,0,1)))</f>
        <v>0</v>
      </c>
      <c r="AZ68" s="76">
        <f>IF(AND($B68=1,AB68=Parameters!E$13),0,IF(AND($K68&lt;&gt;$K67,MOD($K68-1,Parameters!E$14)=0,AB68&gt;AB67),0,IF(AB68=AB67,0,1)))</f>
        <v>0</v>
      </c>
      <c r="BA68" s="76">
        <f>IF(AND($B68=1,AC68=Parameters!F$13),0,IF(AND($K68&lt;&gt;$K67,MOD($K68-1,Parameters!F$14)=0,AC68&gt;AC67),0,IF(AC68=AC67,0,1)))</f>
        <v>0</v>
      </c>
      <c r="BB68" s="76">
        <f>IF(AND(B68=1,AJ68=Parameters!$C$36),0,IF(AND(I67&lt;Parameters!$C$18,AJ68&gt;AJ67),0,IF(AND(I67=Parameters!$C$19,AJ68=AJ67),0,IF(AND(I67&gt;Parameters!$C$20,AJ68&lt;AJ67),0,1))))</f>
        <v>0</v>
      </c>
      <c r="BC68" s="66">
        <f>IF(B68&lt;&gt;1,IF(AND(AQ68&gt;0,AR68&gt;AR67),0,IF(AND(AQ68&lt;0,AR68&lt;AR67),0,1)),IF(AND(AQ68&gt;0,AR68&gt;Parameters!$C$40),0,IF(AND(AQ68&lt;0,AR68&lt;Parameters!$C$40),0,1)))</f>
        <v>0</v>
      </c>
    </row>
    <row r="69" spans="2:55" x14ac:dyDescent="0.3">
      <c r="B69" s="101">
        <f>Data_Revised!B69</f>
        <v>66</v>
      </c>
      <c r="C69" s="7">
        <f>Data_Revised!C69</f>
        <v>19500</v>
      </c>
      <c r="D69" s="7">
        <f>Data_Revised!D69</f>
        <v>11500</v>
      </c>
      <c r="E69" s="7">
        <f>Data_Revised!E69</f>
        <v>19000</v>
      </c>
      <c r="F69" s="7">
        <f>Data_Revised!F69</f>
        <v>18200</v>
      </c>
      <c r="G69" s="7">
        <f>Data_Revised!G69</f>
        <v>16099.999999999998</v>
      </c>
      <c r="H69" s="7">
        <f>Data_Revised!H69</f>
        <v>23700</v>
      </c>
      <c r="I69" s="12">
        <f>Data_Revised!I69</f>
        <v>3</v>
      </c>
      <c r="J69" s="8"/>
      <c r="K69" s="56">
        <f t="shared" si="26"/>
        <v>6</v>
      </c>
      <c r="L69" s="60">
        <f>IF(B69=1,0,IF(K69&lt;=Parameters!$C$3,Parameters!$D$3,Parameters!$D$4))</f>
        <v>-0.01</v>
      </c>
      <c r="M69" s="7">
        <f>IF(B69=1,Parameters!$C$27,ROUNDDOWN(M68*(1+L69),0))</f>
        <v>15126</v>
      </c>
      <c r="N69" s="63">
        <f>IF(B69=1,Parameters!$C$28,IF(K69&lt;&gt;K68,ROUND(N68*(1+Parameters!$C$29),2),N68))</f>
        <v>73.010000000000005</v>
      </c>
      <c r="O69" s="63">
        <f t="shared" ref="O69:O123" si="35">M69*N69</f>
        <v>1104349.26</v>
      </c>
      <c r="P69" s="60">
        <f>IF(K69=1,Parameters!$C$31,IF(K69&lt;&gt;K68,IF(N69&lt;=Parameters!$C$7,P68+Parameters!$D$7,P68+Parameters!$D$8),P68))</f>
        <v>0.10999999999999997</v>
      </c>
      <c r="Q69" s="63">
        <f t="shared" ref="Q69:Q123" si="36">ROUND(N69*(1-P69),2)</f>
        <v>64.98</v>
      </c>
      <c r="R69" s="63">
        <f t="shared" si="28"/>
        <v>1267110</v>
      </c>
      <c r="S69" s="7">
        <f t="shared" si="29"/>
        <v>34626</v>
      </c>
      <c r="T69" s="63">
        <f t="shared" ref="T69:T123" si="37">O69+R69</f>
        <v>2371459.2599999998</v>
      </c>
      <c r="U69" s="63">
        <f t="shared" ref="U69:U123" si="38">(Q69*C69+N69*M69)/(C69+M69)</f>
        <v>68.487820135158543</v>
      </c>
      <c r="V69" s="63">
        <f>ROUND(U69*(1+Parameters!$C$34),2)</f>
        <v>92.46</v>
      </c>
      <c r="W69" s="63">
        <f>ROUNDDOWN(S69*Parameters!$C$33,0)</f>
        <v>13850</v>
      </c>
      <c r="X69" s="66">
        <f t="shared" ref="X69:X123" si="39">V69*W69</f>
        <v>1280571</v>
      </c>
      <c r="Y69" s="8"/>
      <c r="Z69" s="69">
        <f>IF($B69=1,Parameters!C$13,IF(AND($K69&lt;&gt;$K68,MOD($K69-1,Parameters!C$14)=0),ROUND(Z68*(1+Parameters!C$15),2),Z68))</f>
        <v>65</v>
      </c>
      <c r="AA69" s="63">
        <f>IF($B69=1,Parameters!D$13,IF(AND($K69&lt;&gt;$K68,MOD($K69-1,Parameters!D$14)=0),ROUND(AA68*(1+Parameters!D$15),2),AA68))</f>
        <v>33.08</v>
      </c>
      <c r="AB69" s="63">
        <f>IF($B69=1,Parameters!E$13,IF(AND($K69&lt;&gt;$K68,MOD($K69-1,Parameters!E$14)=0),ROUND(AB68*(1+Parameters!E$15),2),AB68))</f>
        <v>46</v>
      </c>
      <c r="AC69" s="63">
        <f>IF($B69=1,Parameters!F$13,IF(AND($K69&lt;&gt;$K68,MOD($K69-1,Parameters!F$14)=0),ROUND(AC68*(1+Parameters!F$15),2),AC68))</f>
        <v>55</v>
      </c>
      <c r="AD69" s="63">
        <f t="shared" si="30"/>
        <v>747500</v>
      </c>
      <c r="AE69" s="63">
        <f t="shared" si="31"/>
        <v>628520</v>
      </c>
      <c r="AF69" s="63">
        <f t="shared" si="32"/>
        <v>837200</v>
      </c>
      <c r="AG69" s="66">
        <f t="shared" si="33"/>
        <v>885499.99999999988</v>
      </c>
      <c r="AH69" s="83"/>
      <c r="AI69" s="72">
        <f>IF(B69=1,0,IF(I68&lt;Parameters!$C$18,Parameters!$D$18,IF(I68=Parameters!$C$19,Parameters!$D$19,Parameters!$D$20)))</f>
        <v>0.02</v>
      </c>
      <c r="AJ69" s="63">
        <f>IF(B69=1,Parameters!$C$36,ROUND(AJ68*(1+AI69),2))</f>
        <v>30.72</v>
      </c>
      <c r="AK69" s="63">
        <f>H69/Parameters!$C$38*(Parameters!$C$38-I69)*AJ69</f>
        <v>655257.59999999998</v>
      </c>
      <c r="AL69" s="63">
        <f>I69*Parameters!$C$37</f>
        <v>60000</v>
      </c>
      <c r="AM69" s="66">
        <f t="shared" ref="AM69:AM123" si="40">AK69-AL69</f>
        <v>595257.59999999998</v>
      </c>
      <c r="AN69" s="8"/>
      <c r="AO69" s="69">
        <f t="shared" ref="AO69:AO123" si="41">+X69+AF69+AG69+AK69</f>
        <v>3658528.6</v>
      </c>
      <c r="AP69" s="63">
        <f t="shared" si="34"/>
        <v>3747479.26</v>
      </c>
      <c r="AQ69" s="76">
        <f t="shared" ref="AQ69:AQ100" si="42">-T69+X69-AD69-AE69+AF69+AG69+AM69</f>
        <v>-148950.65999999992</v>
      </c>
      <c r="AR69" s="66">
        <f>IF(B69=1,Parameters!$C$40+AQ69,AR68+AQ69)</f>
        <v>10163802.679999996</v>
      </c>
      <c r="AT69" s="69">
        <f>IF(AND(B69=1,M69=Parameters!$C$27),0,IF(AND(K69&lt;=Parameters!$C$3,M69&gt;M68),0,IF(M69&lt;M68,0,1)))</f>
        <v>0</v>
      </c>
      <c r="AU69" s="63">
        <f>IF(AND(B69=1,N69=Parameters!$C$28),0,IF(AND(K69&lt;&gt;K68,N69&gt;N68),0,IF(N69=N68,0,1)))</f>
        <v>0</v>
      </c>
      <c r="AV69" s="76">
        <f>IF(AND(B69=1,P69=Parameters!$C$31),0,IF(AND(K69&lt;&gt;K68,N69&lt;=Parameters!$C$7,P69&gt;P68),0,IF(AND(K69&lt;&gt;K68,N69&gt;Parameters!$C$8,P69=P68),0,IF(AND(K69=K68,P69=P68),0,1))))</f>
        <v>0</v>
      </c>
      <c r="AW69" s="76">
        <f t="shared" ref="AW69:AW123" si="43">IF(AND(U69&gt;N69,U69&lt;Q69),0,IF(AND(U69&lt;N69,U69&gt;Q69),0,1))</f>
        <v>0</v>
      </c>
      <c r="AX69" s="76">
        <f>IF(AND($B69=1,Z69=Parameters!C$13),0,IF(AND($K69&lt;&gt;$K68,MOD($K69-1,Parameters!C$14)=0,Z69&gt;Z68),0,IF(Z69=Z68,0,1)))</f>
        <v>0</v>
      </c>
      <c r="AY69" s="76">
        <f>IF(AND($B69=1,AA69=Parameters!D$13),0,IF(AND($K69&lt;&gt;$K68,MOD($K69-1,Parameters!D$14)=0,AA69&gt;AA68),0,IF(AA69=AA68,0,1)))</f>
        <v>0</v>
      </c>
      <c r="AZ69" s="76">
        <f>IF(AND($B69=1,AB69=Parameters!E$13),0,IF(AND($K69&lt;&gt;$K68,MOD($K69-1,Parameters!E$14)=0,AB69&gt;AB68),0,IF(AB69=AB68,0,1)))</f>
        <v>0</v>
      </c>
      <c r="BA69" s="76">
        <f>IF(AND($B69=1,AC69=Parameters!F$13),0,IF(AND($K69&lt;&gt;$K68,MOD($K69-1,Parameters!F$14)=0,AC69&gt;AC68),0,IF(AC69=AC68,0,1)))</f>
        <v>0</v>
      </c>
      <c r="BB69" s="76">
        <f>IF(AND(B69=1,AJ69=Parameters!$C$36),0,IF(AND(I68&lt;Parameters!$C$18,AJ69&gt;AJ68),0,IF(AND(I68=Parameters!$C$19,AJ69=AJ68),0,IF(AND(I68&gt;Parameters!$C$20,AJ69&lt;AJ68),0,1))))</f>
        <v>0</v>
      </c>
      <c r="BC69" s="66">
        <f>IF(B69&lt;&gt;1,IF(AND(AQ69&gt;0,AR69&gt;AR68),0,IF(AND(AQ69&lt;0,AR69&lt;AR68),0,1)),IF(AND(AQ69&gt;0,AR69&gt;Parameters!$C$40),0,IF(AND(AQ69&lt;0,AR69&lt;Parameters!$C$40),0,1)))</f>
        <v>0</v>
      </c>
    </row>
    <row r="70" spans="2:55" x14ac:dyDescent="0.3">
      <c r="B70" s="101">
        <f>Data_Revised!B70</f>
        <v>67</v>
      </c>
      <c r="C70" s="7">
        <f>Data_Revised!C70</f>
        <v>16000</v>
      </c>
      <c r="D70" s="7">
        <f>Data_Revised!D70</f>
        <v>12000</v>
      </c>
      <c r="E70" s="7">
        <f>Data_Revised!E70</f>
        <v>24500</v>
      </c>
      <c r="F70" s="7">
        <f>Data_Revised!F70</f>
        <v>16800</v>
      </c>
      <c r="G70" s="7">
        <f>Data_Revised!G70</f>
        <v>21000</v>
      </c>
      <c r="H70" s="7">
        <f>Data_Revised!H70</f>
        <v>15300</v>
      </c>
      <c r="I70" s="12">
        <f>Data_Revised!I70</f>
        <v>3</v>
      </c>
      <c r="J70" s="8"/>
      <c r="K70" s="56">
        <f t="shared" ref="K70:K123" si="44">INT((B70-1)/12)+1</f>
        <v>6</v>
      </c>
      <c r="L70" s="60">
        <f>IF(B70=1,0,IF(K70&lt;=Parameters!$C$3,Parameters!$D$3,Parameters!$D$4))</f>
        <v>-0.01</v>
      </c>
      <c r="M70" s="7">
        <f>IF(B70=1,Parameters!$C$27,ROUNDDOWN(M69*(1+L70),0))</f>
        <v>14974</v>
      </c>
      <c r="N70" s="63">
        <f>IF(B70=1,Parameters!$C$28,IF(K70&lt;&gt;K69,ROUND(N69*(1+Parameters!$C$29),2),N69))</f>
        <v>73.010000000000005</v>
      </c>
      <c r="O70" s="63">
        <f t="shared" si="35"/>
        <v>1093251.74</v>
      </c>
      <c r="P70" s="60">
        <f>IF(K70=1,Parameters!$C$31,IF(K70&lt;&gt;K69,IF(N70&lt;=Parameters!$C$7,P69+Parameters!$D$7,P69+Parameters!$D$8),P69))</f>
        <v>0.10999999999999997</v>
      </c>
      <c r="Q70" s="63">
        <f t="shared" si="36"/>
        <v>64.98</v>
      </c>
      <c r="R70" s="63">
        <f t="shared" si="28"/>
        <v>1039680.0000000001</v>
      </c>
      <c r="S70" s="7">
        <f t="shared" si="29"/>
        <v>30974</v>
      </c>
      <c r="T70" s="63">
        <f t="shared" si="37"/>
        <v>2132931.7400000002</v>
      </c>
      <c r="U70" s="63">
        <f t="shared" si="38"/>
        <v>68.862004907341642</v>
      </c>
      <c r="V70" s="63">
        <f>ROUND(U70*(1+Parameters!$C$34),2)</f>
        <v>92.96</v>
      </c>
      <c r="W70" s="63">
        <f>ROUNDDOWN(S70*Parameters!$C$33,0)</f>
        <v>12389</v>
      </c>
      <c r="X70" s="66">
        <f t="shared" si="39"/>
        <v>1151681.44</v>
      </c>
      <c r="Y70" s="8"/>
      <c r="Z70" s="69">
        <f>IF($B70=1,Parameters!C$13,IF(AND($K70&lt;&gt;$K69,MOD($K70-1,Parameters!C$14)=0),ROUND(Z69*(1+Parameters!C$15),2),Z69))</f>
        <v>65</v>
      </c>
      <c r="AA70" s="63">
        <f>IF($B70=1,Parameters!D$13,IF(AND($K70&lt;&gt;$K69,MOD($K70-1,Parameters!D$14)=0),ROUND(AA69*(1+Parameters!D$15),2),AA69))</f>
        <v>33.08</v>
      </c>
      <c r="AB70" s="63">
        <f>IF($B70=1,Parameters!E$13,IF(AND($K70&lt;&gt;$K69,MOD($K70-1,Parameters!E$14)=0),ROUND(AB69*(1+Parameters!E$15),2),AB69))</f>
        <v>46</v>
      </c>
      <c r="AC70" s="63">
        <f>IF($B70=1,Parameters!F$13,IF(AND($K70&lt;&gt;$K69,MOD($K70-1,Parameters!F$14)=0),ROUND(AC69*(1+Parameters!F$15),2),AC69))</f>
        <v>55</v>
      </c>
      <c r="AD70" s="63">
        <f t="shared" si="30"/>
        <v>780000</v>
      </c>
      <c r="AE70" s="63">
        <f t="shared" si="31"/>
        <v>810460</v>
      </c>
      <c r="AF70" s="63">
        <f t="shared" si="32"/>
        <v>772800</v>
      </c>
      <c r="AG70" s="66">
        <f t="shared" si="33"/>
        <v>1155000</v>
      </c>
      <c r="AH70" s="83"/>
      <c r="AI70" s="72">
        <f>IF(B70=1,0,IF(I69&lt;Parameters!$C$18,Parameters!$D$18,IF(I69=Parameters!$C$19,Parameters!$D$19,Parameters!$D$20)))</f>
        <v>0.02</v>
      </c>
      <c r="AJ70" s="63">
        <f>IF(B70=1,Parameters!$C$36,ROUND(AJ69*(1+AI70),2))</f>
        <v>31.33</v>
      </c>
      <c r="AK70" s="63">
        <f>H70/Parameters!$C$38*(Parameters!$C$38-I70)*AJ70</f>
        <v>431414.1</v>
      </c>
      <c r="AL70" s="63">
        <f>I70*Parameters!$C$37</f>
        <v>60000</v>
      </c>
      <c r="AM70" s="66">
        <f t="shared" si="40"/>
        <v>371414.1</v>
      </c>
      <c r="AN70" s="8"/>
      <c r="AO70" s="69">
        <f t="shared" si="41"/>
        <v>3510895.54</v>
      </c>
      <c r="AP70" s="63">
        <f t="shared" si="34"/>
        <v>3723391.74</v>
      </c>
      <c r="AQ70" s="76">
        <f t="shared" si="42"/>
        <v>-272496.2000000003</v>
      </c>
      <c r="AR70" s="66">
        <f>IF(B70=1,Parameters!$C$40+AQ70,AR69+AQ70)</f>
        <v>9891306.4799999949</v>
      </c>
      <c r="AT70" s="69">
        <f>IF(AND(B70=1,M70=Parameters!$C$27),0,IF(AND(K70&lt;=Parameters!$C$3,M70&gt;M69),0,IF(M70&lt;M69,0,1)))</f>
        <v>0</v>
      </c>
      <c r="AU70" s="63">
        <f>IF(AND(B70=1,N70=Parameters!$C$28),0,IF(AND(K70&lt;&gt;K69,N70&gt;N69),0,IF(N70=N69,0,1)))</f>
        <v>0</v>
      </c>
      <c r="AV70" s="76">
        <f>IF(AND(B70=1,P70=Parameters!$C$31),0,IF(AND(K70&lt;&gt;K69,N70&lt;=Parameters!$C$7,P70&gt;P69),0,IF(AND(K70&lt;&gt;K69,N70&gt;Parameters!$C$8,P70=P69),0,IF(AND(K70=K69,P70=P69),0,1))))</f>
        <v>0</v>
      </c>
      <c r="AW70" s="76">
        <f t="shared" si="43"/>
        <v>0</v>
      </c>
      <c r="AX70" s="76">
        <f>IF(AND($B70=1,Z70=Parameters!C$13),0,IF(AND($K70&lt;&gt;$K69,MOD($K70-1,Parameters!C$14)=0,Z70&gt;Z69),0,IF(Z70=Z69,0,1)))</f>
        <v>0</v>
      </c>
      <c r="AY70" s="76">
        <f>IF(AND($B70=1,AA70=Parameters!D$13),0,IF(AND($K70&lt;&gt;$K69,MOD($K70-1,Parameters!D$14)=0,AA70&gt;AA69),0,IF(AA70=AA69,0,1)))</f>
        <v>0</v>
      </c>
      <c r="AZ70" s="76">
        <f>IF(AND($B70=1,AB70=Parameters!E$13),0,IF(AND($K70&lt;&gt;$K69,MOD($K70-1,Parameters!E$14)=0,AB70&gt;AB69),0,IF(AB70=AB69,0,1)))</f>
        <v>0</v>
      </c>
      <c r="BA70" s="76">
        <f>IF(AND($B70=1,AC70=Parameters!F$13),0,IF(AND($K70&lt;&gt;$K69,MOD($K70-1,Parameters!F$14)=0,AC70&gt;AC69),0,IF(AC70=AC69,0,1)))</f>
        <v>0</v>
      </c>
      <c r="BB70" s="76">
        <f>IF(AND(B70=1,AJ70=Parameters!$C$36),0,IF(AND(I69&lt;Parameters!$C$18,AJ70&gt;AJ69),0,IF(AND(I69=Parameters!$C$19,AJ70=AJ69),0,IF(AND(I69&gt;Parameters!$C$20,AJ70&lt;AJ69),0,1))))</f>
        <v>0</v>
      </c>
      <c r="BC70" s="66">
        <f>IF(B70&lt;&gt;1,IF(AND(AQ70&gt;0,AR70&gt;AR69),0,IF(AND(AQ70&lt;0,AR70&lt;AR69),0,1)),IF(AND(AQ70&gt;0,AR70&gt;Parameters!$C$40),0,IF(AND(AQ70&lt;0,AR70&lt;Parameters!$C$40),0,1)))</f>
        <v>0</v>
      </c>
    </row>
    <row r="71" spans="2:55" x14ac:dyDescent="0.3">
      <c r="B71" s="101">
        <f>Data_Revised!B71</f>
        <v>68</v>
      </c>
      <c r="C71" s="7">
        <f>Data_Revised!C71</f>
        <v>13500</v>
      </c>
      <c r="D71" s="7">
        <f>Data_Revised!D71</f>
        <v>10500</v>
      </c>
      <c r="E71" s="7">
        <f>Data_Revised!E71</f>
        <v>16000</v>
      </c>
      <c r="F71" s="7">
        <f>Data_Revised!F71</f>
        <v>19600</v>
      </c>
      <c r="G71" s="7">
        <f>Data_Revised!G71</f>
        <v>20300</v>
      </c>
      <c r="H71" s="7">
        <f>Data_Revised!H71</f>
        <v>19200</v>
      </c>
      <c r="I71" s="12">
        <f>Data_Revised!I71</f>
        <v>3</v>
      </c>
      <c r="J71" s="8"/>
      <c r="K71" s="56">
        <f t="shared" si="44"/>
        <v>6</v>
      </c>
      <c r="L71" s="60">
        <f>IF(B71=1,0,IF(K71&lt;=Parameters!$C$3,Parameters!$D$3,Parameters!$D$4))</f>
        <v>-0.01</v>
      </c>
      <c r="M71" s="7">
        <f>IF(B71=1,Parameters!$C$27,ROUNDDOWN(M70*(1+L71),0))</f>
        <v>14824</v>
      </c>
      <c r="N71" s="63">
        <f>IF(B71=1,Parameters!$C$28,IF(K71&lt;&gt;K70,ROUND(N70*(1+Parameters!$C$29),2),N70))</f>
        <v>73.010000000000005</v>
      </c>
      <c r="O71" s="63">
        <f t="shared" si="35"/>
        <v>1082300.24</v>
      </c>
      <c r="P71" s="60">
        <f>IF(K71=1,Parameters!$C$31,IF(K71&lt;&gt;K70,IF(N71&lt;=Parameters!$C$7,P70+Parameters!$D$7,P70+Parameters!$D$8),P70))</f>
        <v>0.10999999999999997</v>
      </c>
      <c r="Q71" s="63">
        <f t="shared" si="36"/>
        <v>64.98</v>
      </c>
      <c r="R71" s="63">
        <f t="shared" si="28"/>
        <v>877230</v>
      </c>
      <c r="S71" s="7">
        <f t="shared" si="29"/>
        <v>28324</v>
      </c>
      <c r="T71" s="63">
        <f t="shared" si="37"/>
        <v>1959530.24</v>
      </c>
      <c r="U71" s="63">
        <f t="shared" si="38"/>
        <v>69.182680412371127</v>
      </c>
      <c r="V71" s="63">
        <f>ROUND(U71*(1+Parameters!$C$34),2)</f>
        <v>93.4</v>
      </c>
      <c r="W71" s="63">
        <f>ROUNDDOWN(S71*Parameters!$C$33,0)</f>
        <v>11329</v>
      </c>
      <c r="X71" s="66">
        <f t="shared" si="39"/>
        <v>1058128.6000000001</v>
      </c>
      <c r="Y71" s="8"/>
      <c r="Z71" s="69">
        <f>IF($B71=1,Parameters!C$13,IF(AND($K71&lt;&gt;$K70,MOD($K71-1,Parameters!C$14)=0),ROUND(Z70*(1+Parameters!C$15),2),Z70))</f>
        <v>65</v>
      </c>
      <c r="AA71" s="63">
        <f>IF($B71=1,Parameters!D$13,IF(AND($K71&lt;&gt;$K70,MOD($K71-1,Parameters!D$14)=0),ROUND(AA70*(1+Parameters!D$15),2),AA70))</f>
        <v>33.08</v>
      </c>
      <c r="AB71" s="63">
        <f>IF($B71=1,Parameters!E$13,IF(AND($K71&lt;&gt;$K70,MOD($K71-1,Parameters!E$14)=0),ROUND(AB70*(1+Parameters!E$15),2),AB70))</f>
        <v>46</v>
      </c>
      <c r="AC71" s="63">
        <f>IF($B71=1,Parameters!F$13,IF(AND($K71&lt;&gt;$K70,MOD($K71-1,Parameters!F$14)=0),ROUND(AC70*(1+Parameters!F$15),2),AC70))</f>
        <v>55</v>
      </c>
      <c r="AD71" s="63">
        <f t="shared" si="30"/>
        <v>682500</v>
      </c>
      <c r="AE71" s="63">
        <f t="shared" si="31"/>
        <v>529280</v>
      </c>
      <c r="AF71" s="63">
        <f t="shared" si="32"/>
        <v>901600</v>
      </c>
      <c r="AG71" s="66">
        <f t="shared" si="33"/>
        <v>1116500</v>
      </c>
      <c r="AH71" s="83"/>
      <c r="AI71" s="72">
        <f>IF(B71=1,0,IF(I70&lt;Parameters!$C$18,Parameters!$D$18,IF(I70=Parameters!$C$19,Parameters!$D$19,Parameters!$D$20)))</f>
        <v>0.02</v>
      </c>
      <c r="AJ71" s="63">
        <f>IF(B71=1,Parameters!$C$36,ROUND(AJ70*(1+AI71),2))</f>
        <v>31.96</v>
      </c>
      <c r="AK71" s="63">
        <f>H71/Parameters!$C$38*(Parameters!$C$38-I71)*AJ71</f>
        <v>552268.80000000005</v>
      </c>
      <c r="AL71" s="63">
        <f>I71*Parameters!$C$37</f>
        <v>60000</v>
      </c>
      <c r="AM71" s="66">
        <f t="shared" si="40"/>
        <v>492268.80000000005</v>
      </c>
      <c r="AN71" s="8"/>
      <c r="AO71" s="69">
        <f t="shared" si="41"/>
        <v>3628497.4000000004</v>
      </c>
      <c r="AP71" s="63">
        <f t="shared" si="34"/>
        <v>3171310.24</v>
      </c>
      <c r="AQ71" s="76">
        <f t="shared" si="42"/>
        <v>397187.16000000038</v>
      </c>
      <c r="AR71" s="66">
        <f>IF(B71=1,Parameters!$C$40+AQ71,AR70+AQ71)</f>
        <v>10288493.639999995</v>
      </c>
      <c r="AT71" s="69">
        <f>IF(AND(B71=1,M71=Parameters!$C$27),0,IF(AND(K71&lt;=Parameters!$C$3,M71&gt;M70),0,IF(M71&lt;M70,0,1)))</f>
        <v>0</v>
      </c>
      <c r="AU71" s="63">
        <f>IF(AND(B71=1,N71=Parameters!$C$28),0,IF(AND(K71&lt;&gt;K70,N71&gt;N70),0,IF(N71=N70,0,1)))</f>
        <v>0</v>
      </c>
      <c r="AV71" s="76">
        <f>IF(AND(B71=1,P71=Parameters!$C$31),0,IF(AND(K71&lt;&gt;K70,N71&lt;=Parameters!$C$7,P71&gt;P70),0,IF(AND(K71&lt;&gt;K70,N71&gt;Parameters!$C$8,P71=P70),0,IF(AND(K71=K70,P71=P70),0,1))))</f>
        <v>0</v>
      </c>
      <c r="AW71" s="76">
        <f t="shared" si="43"/>
        <v>0</v>
      </c>
      <c r="AX71" s="76">
        <f>IF(AND($B71=1,Z71=Parameters!C$13),0,IF(AND($K71&lt;&gt;$K70,MOD($K71-1,Parameters!C$14)=0,Z71&gt;Z70),0,IF(Z71=Z70,0,1)))</f>
        <v>0</v>
      </c>
      <c r="AY71" s="76">
        <f>IF(AND($B71=1,AA71=Parameters!D$13),0,IF(AND($K71&lt;&gt;$K70,MOD($K71-1,Parameters!D$14)=0,AA71&gt;AA70),0,IF(AA71=AA70,0,1)))</f>
        <v>0</v>
      </c>
      <c r="AZ71" s="76">
        <f>IF(AND($B71=1,AB71=Parameters!E$13),0,IF(AND($K71&lt;&gt;$K70,MOD($K71-1,Parameters!E$14)=0,AB71&gt;AB70),0,IF(AB71=AB70,0,1)))</f>
        <v>0</v>
      </c>
      <c r="BA71" s="76">
        <f>IF(AND($B71=1,AC71=Parameters!F$13),0,IF(AND($K71&lt;&gt;$K70,MOD($K71-1,Parameters!F$14)=0,AC71&gt;AC70),0,IF(AC71=AC70,0,1)))</f>
        <v>0</v>
      </c>
      <c r="BB71" s="76">
        <f>IF(AND(B71=1,AJ71=Parameters!$C$36),0,IF(AND(I70&lt;Parameters!$C$18,AJ71&gt;AJ70),0,IF(AND(I70=Parameters!$C$19,AJ71=AJ70),0,IF(AND(I70&gt;Parameters!$C$20,AJ71&lt;AJ70),0,1))))</f>
        <v>0</v>
      </c>
      <c r="BC71" s="66">
        <f>IF(B71&lt;&gt;1,IF(AND(AQ71&gt;0,AR71&gt;AR70),0,IF(AND(AQ71&lt;0,AR71&lt;AR70),0,1)),IF(AND(AQ71&gt;0,AR71&gt;Parameters!$C$40),0,IF(AND(AQ71&lt;0,AR71&lt;Parameters!$C$40),0,1)))</f>
        <v>0</v>
      </c>
    </row>
    <row r="72" spans="2:55" x14ac:dyDescent="0.3">
      <c r="B72" s="101">
        <f>Data_Revised!B72</f>
        <v>69</v>
      </c>
      <c r="C72" s="7">
        <f>Data_Revised!C72</f>
        <v>19000</v>
      </c>
      <c r="D72" s="7">
        <f>Data_Revised!D72</f>
        <v>12500</v>
      </c>
      <c r="E72" s="7">
        <f>Data_Revised!E72</f>
        <v>21000</v>
      </c>
      <c r="F72" s="7">
        <f>Data_Revised!F72</f>
        <v>22400</v>
      </c>
      <c r="G72" s="7">
        <f>Data_Revised!G72</f>
        <v>14699.999999999998</v>
      </c>
      <c r="H72" s="7">
        <f>Data_Revised!H72</f>
        <v>13500</v>
      </c>
      <c r="I72" s="12">
        <f>Data_Revised!I72</f>
        <v>6</v>
      </c>
      <c r="J72" s="8"/>
      <c r="K72" s="56">
        <f t="shared" si="44"/>
        <v>6</v>
      </c>
      <c r="L72" s="60">
        <f>IF(B72=1,0,IF(K72&lt;=Parameters!$C$3,Parameters!$D$3,Parameters!$D$4))</f>
        <v>-0.01</v>
      </c>
      <c r="M72" s="7">
        <f>IF(B72=1,Parameters!$C$27,ROUNDDOWN(M71*(1+L72),0))</f>
        <v>14675</v>
      </c>
      <c r="N72" s="63">
        <f>IF(B72=1,Parameters!$C$28,IF(K72&lt;&gt;K71,ROUND(N71*(1+Parameters!$C$29),2),N71))</f>
        <v>73.010000000000005</v>
      </c>
      <c r="O72" s="63">
        <f t="shared" si="35"/>
        <v>1071421.75</v>
      </c>
      <c r="P72" s="60">
        <f>IF(K72=1,Parameters!$C$31,IF(K72&lt;&gt;K71,IF(N72&lt;=Parameters!$C$7,P71+Parameters!$D$7,P71+Parameters!$D$8),P71))</f>
        <v>0.10999999999999997</v>
      </c>
      <c r="Q72" s="63">
        <f t="shared" si="36"/>
        <v>64.98</v>
      </c>
      <c r="R72" s="63">
        <f t="shared" si="28"/>
        <v>1234620</v>
      </c>
      <c r="S72" s="7">
        <f t="shared" si="29"/>
        <v>33675</v>
      </c>
      <c r="T72" s="63">
        <f t="shared" si="37"/>
        <v>2306041.75</v>
      </c>
      <c r="U72" s="63">
        <f t="shared" si="38"/>
        <v>68.47933927245731</v>
      </c>
      <c r="V72" s="63">
        <f>ROUND(U72*(1+Parameters!$C$34),2)</f>
        <v>92.45</v>
      </c>
      <c r="W72" s="63">
        <f>ROUNDDOWN(S72*Parameters!$C$33,0)</f>
        <v>13470</v>
      </c>
      <c r="X72" s="66">
        <f t="shared" si="39"/>
        <v>1245301.5</v>
      </c>
      <c r="Y72" s="8"/>
      <c r="Z72" s="69">
        <f>IF($B72=1,Parameters!C$13,IF(AND($K72&lt;&gt;$K71,MOD($K72-1,Parameters!C$14)=0),ROUND(Z71*(1+Parameters!C$15),2),Z71))</f>
        <v>65</v>
      </c>
      <c r="AA72" s="63">
        <f>IF($B72=1,Parameters!D$13,IF(AND($K72&lt;&gt;$K71,MOD($K72-1,Parameters!D$14)=0),ROUND(AA71*(1+Parameters!D$15),2),AA71))</f>
        <v>33.08</v>
      </c>
      <c r="AB72" s="63">
        <f>IF($B72=1,Parameters!E$13,IF(AND($K72&lt;&gt;$K71,MOD($K72-1,Parameters!E$14)=0),ROUND(AB71*(1+Parameters!E$15),2),AB71))</f>
        <v>46</v>
      </c>
      <c r="AC72" s="63">
        <f>IF($B72=1,Parameters!F$13,IF(AND($K72&lt;&gt;$K71,MOD($K72-1,Parameters!F$14)=0),ROUND(AC71*(1+Parameters!F$15),2),AC71))</f>
        <v>55</v>
      </c>
      <c r="AD72" s="63">
        <f t="shared" si="30"/>
        <v>812500</v>
      </c>
      <c r="AE72" s="63">
        <f t="shared" si="31"/>
        <v>694680</v>
      </c>
      <c r="AF72" s="63">
        <f t="shared" si="32"/>
        <v>1030400</v>
      </c>
      <c r="AG72" s="66">
        <f t="shared" si="33"/>
        <v>808499.99999999988</v>
      </c>
      <c r="AH72" s="83"/>
      <c r="AI72" s="72">
        <f>IF(B72=1,0,IF(I71&lt;Parameters!$C$18,Parameters!$D$18,IF(I71=Parameters!$C$19,Parameters!$D$19,Parameters!$D$20)))</f>
        <v>0.02</v>
      </c>
      <c r="AJ72" s="63">
        <f>IF(B72=1,Parameters!$C$36,ROUND(AJ71*(1+AI72),2))</f>
        <v>32.6</v>
      </c>
      <c r="AK72" s="63">
        <f>H72/Parameters!$C$38*(Parameters!$C$38-I72)*AJ72</f>
        <v>352080</v>
      </c>
      <c r="AL72" s="63">
        <f>I72*Parameters!$C$37</f>
        <v>120000</v>
      </c>
      <c r="AM72" s="66">
        <f t="shared" si="40"/>
        <v>232080</v>
      </c>
      <c r="AN72" s="8"/>
      <c r="AO72" s="69">
        <f t="shared" si="41"/>
        <v>3436281.5</v>
      </c>
      <c r="AP72" s="63">
        <f t="shared" si="34"/>
        <v>3813221.75</v>
      </c>
      <c r="AQ72" s="76">
        <f t="shared" si="42"/>
        <v>-496940.25000000012</v>
      </c>
      <c r="AR72" s="66">
        <f>IF(B72=1,Parameters!$C$40+AQ72,AR71+AQ72)</f>
        <v>9791553.389999995</v>
      </c>
      <c r="AT72" s="69">
        <f>IF(AND(B72=1,M72=Parameters!$C$27),0,IF(AND(K72&lt;=Parameters!$C$3,M72&gt;M71),0,IF(M72&lt;M71,0,1)))</f>
        <v>0</v>
      </c>
      <c r="AU72" s="63">
        <f>IF(AND(B72=1,N72=Parameters!$C$28),0,IF(AND(K72&lt;&gt;K71,N72&gt;N71),0,IF(N72=N71,0,1)))</f>
        <v>0</v>
      </c>
      <c r="AV72" s="76">
        <f>IF(AND(B72=1,P72=Parameters!$C$31),0,IF(AND(K72&lt;&gt;K71,N72&lt;=Parameters!$C$7,P72&gt;P71),0,IF(AND(K72&lt;&gt;K71,N72&gt;Parameters!$C$8,P72=P71),0,IF(AND(K72=K71,P72=P71),0,1))))</f>
        <v>0</v>
      </c>
      <c r="AW72" s="76">
        <f t="shared" si="43"/>
        <v>0</v>
      </c>
      <c r="AX72" s="76">
        <f>IF(AND($B72=1,Z72=Parameters!C$13),0,IF(AND($K72&lt;&gt;$K71,MOD($K72-1,Parameters!C$14)=0,Z72&gt;Z71),0,IF(Z72=Z71,0,1)))</f>
        <v>0</v>
      </c>
      <c r="AY72" s="76">
        <f>IF(AND($B72=1,AA72=Parameters!D$13),0,IF(AND($K72&lt;&gt;$K71,MOD($K72-1,Parameters!D$14)=0,AA72&gt;AA71),0,IF(AA72=AA71,0,1)))</f>
        <v>0</v>
      </c>
      <c r="AZ72" s="76">
        <f>IF(AND($B72=1,AB72=Parameters!E$13),0,IF(AND($K72&lt;&gt;$K71,MOD($K72-1,Parameters!E$14)=0,AB72&gt;AB71),0,IF(AB72=AB71,0,1)))</f>
        <v>0</v>
      </c>
      <c r="BA72" s="76">
        <f>IF(AND($B72=1,AC72=Parameters!F$13),0,IF(AND($K72&lt;&gt;$K71,MOD($K72-1,Parameters!F$14)=0,AC72&gt;AC71),0,IF(AC72=AC71,0,1)))</f>
        <v>0</v>
      </c>
      <c r="BB72" s="76">
        <f>IF(AND(B72=1,AJ72=Parameters!$C$36),0,IF(AND(I71&lt;Parameters!$C$18,AJ72&gt;AJ71),0,IF(AND(I71=Parameters!$C$19,AJ72=AJ71),0,IF(AND(I71&gt;Parameters!$C$20,AJ72&lt;AJ71),0,1))))</f>
        <v>0</v>
      </c>
      <c r="BC72" s="66">
        <f>IF(B72&lt;&gt;1,IF(AND(AQ72&gt;0,AR72&gt;AR71),0,IF(AND(AQ72&lt;0,AR72&lt;AR71),0,1)),IF(AND(AQ72&gt;0,AR72&gt;Parameters!$C$40),0,IF(AND(AQ72&lt;0,AR72&lt;Parameters!$C$40),0,1)))</f>
        <v>0</v>
      </c>
    </row>
    <row r="73" spans="2:55" x14ac:dyDescent="0.3">
      <c r="B73" s="101">
        <f>Data_Revised!B73</f>
        <v>70</v>
      </c>
      <c r="C73" s="7">
        <f>Data_Revised!C73</f>
        <v>18500</v>
      </c>
      <c r="D73" s="7">
        <f>Data_Revised!D73</f>
        <v>12250</v>
      </c>
      <c r="E73" s="7">
        <f>Data_Revised!E73</f>
        <v>21000</v>
      </c>
      <c r="F73" s="7">
        <f>Data_Revised!F73</f>
        <v>20300</v>
      </c>
      <c r="G73" s="7">
        <f>Data_Revised!G73</f>
        <v>20300</v>
      </c>
      <c r="H73" s="7">
        <f>Data_Revised!H73</f>
        <v>23100</v>
      </c>
      <c r="I73" s="12">
        <f>Data_Revised!I73</f>
        <v>3</v>
      </c>
      <c r="J73" s="8"/>
      <c r="K73" s="56">
        <f t="shared" si="44"/>
        <v>6</v>
      </c>
      <c r="L73" s="60">
        <f>IF(B73=1,0,IF(K73&lt;=Parameters!$C$3,Parameters!$D$3,Parameters!$D$4))</f>
        <v>-0.01</v>
      </c>
      <c r="M73" s="7">
        <f>IF(B73=1,Parameters!$C$27,ROUNDDOWN(M72*(1+L73),0))</f>
        <v>14528</v>
      </c>
      <c r="N73" s="63">
        <f>IF(B73=1,Parameters!$C$28,IF(K73&lt;&gt;K72,ROUND(N72*(1+Parameters!$C$29),2),N72))</f>
        <v>73.010000000000005</v>
      </c>
      <c r="O73" s="63">
        <f t="shared" si="35"/>
        <v>1060689.28</v>
      </c>
      <c r="P73" s="60">
        <f>IF(K73=1,Parameters!$C$31,IF(K73&lt;&gt;K72,IF(N73&lt;=Parameters!$C$7,P72+Parameters!$D$7,P72+Parameters!$D$8),P72))</f>
        <v>0.10999999999999997</v>
      </c>
      <c r="Q73" s="63">
        <f t="shared" si="36"/>
        <v>64.98</v>
      </c>
      <c r="R73" s="63">
        <f t="shared" si="28"/>
        <v>1202130</v>
      </c>
      <c r="S73" s="7">
        <f t="shared" si="29"/>
        <v>33028</v>
      </c>
      <c r="T73" s="63">
        <f t="shared" si="37"/>
        <v>2262819.2800000003</v>
      </c>
      <c r="U73" s="63">
        <f t="shared" si="38"/>
        <v>68.512149691171132</v>
      </c>
      <c r="V73" s="63">
        <f>ROUND(U73*(1+Parameters!$C$34),2)</f>
        <v>92.49</v>
      </c>
      <c r="W73" s="63">
        <f>ROUNDDOWN(S73*Parameters!$C$33,0)</f>
        <v>13211</v>
      </c>
      <c r="X73" s="66">
        <f t="shared" si="39"/>
        <v>1221885.3899999999</v>
      </c>
      <c r="Y73" s="8"/>
      <c r="Z73" s="69">
        <f>IF($B73=1,Parameters!C$13,IF(AND($K73&lt;&gt;$K72,MOD($K73-1,Parameters!C$14)=0),ROUND(Z72*(1+Parameters!C$15),2),Z72))</f>
        <v>65</v>
      </c>
      <c r="AA73" s="63">
        <f>IF($B73=1,Parameters!D$13,IF(AND($K73&lt;&gt;$K72,MOD($K73-1,Parameters!D$14)=0),ROUND(AA72*(1+Parameters!D$15),2),AA72))</f>
        <v>33.08</v>
      </c>
      <c r="AB73" s="63">
        <f>IF($B73=1,Parameters!E$13,IF(AND($K73&lt;&gt;$K72,MOD($K73-1,Parameters!E$14)=0),ROUND(AB72*(1+Parameters!E$15),2),AB72))</f>
        <v>46</v>
      </c>
      <c r="AC73" s="63">
        <f>IF($B73=1,Parameters!F$13,IF(AND($K73&lt;&gt;$K72,MOD($K73-1,Parameters!F$14)=0),ROUND(AC72*(1+Parameters!F$15),2),AC72))</f>
        <v>55</v>
      </c>
      <c r="AD73" s="63">
        <f t="shared" si="30"/>
        <v>796250</v>
      </c>
      <c r="AE73" s="63">
        <f t="shared" si="31"/>
        <v>694680</v>
      </c>
      <c r="AF73" s="63">
        <f t="shared" si="32"/>
        <v>933800</v>
      </c>
      <c r="AG73" s="66">
        <f t="shared" si="33"/>
        <v>1116500</v>
      </c>
      <c r="AH73" s="83"/>
      <c r="AI73" s="72">
        <f>IF(B73=1,0,IF(I72&lt;Parameters!$C$18,Parameters!$D$18,IF(I72=Parameters!$C$19,Parameters!$D$19,Parameters!$D$20)))</f>
        <v>-0.01</v>
      </c>
      <c r="AJ73" s="63">
        <f>IF(B73=1,Parameters!$C$36,ROUND(AJ72*(1+AI73),2))</f>
        <v>32.270000000000003</v>
      </c>
      <c r="AK73" s="63">
        <f>H73/Parameters!$C$38*(Parameters!$C$38-I73)*AJ73</f>
        <v>670893.30000000005</v>
      </c>
      <c r="AL73" s="63">
        <f>I73*Parameters!$C$37</f>
        <v>60000</v>
      </c>
      <c r="AM73" s="66">
        <f t="shared" si="40"/>
        <v>610893.30000000005</v>
      </c>
      <c r="AN73" s="8"/>
      <c r="AO73" s="69">
        <f t="shared" si="41"/>
        <v>3943078.6899999995</v>
      </c>
      <c r="AP73" s="63">
        <f t="shared" si="34"/>
        <v>3753749.2800000003</v>
      </c>
      <c r="AQ73" s="76">
        <f t="shared" si="42"/>
        <v>129329.40999999945</v>
      </c>
      <c r="AR73" s="66">
        <f>IF(B73=1,Parameters!$C$40+AQ73,AR72+AQ73)</f>
        <v>9920882.7999999952</v>
      </c>
      <c r="AT73" s="69">
        <f>IF(AND(B73=1,M73=Parameters!$C$27),0,IF(AND(K73&lt;=Parameters!$C$3,M73&gt;M72),0,IF(M73&lt;M72,0,1)))</f>
        <v>0</v>
      </c>
      <c r="AU73" s="63">
        <f>IF(AND(B73=1,N73=Parameters!$C$28),0,IF(AND(K73&lt;&gt;K72,N73&gt;N72),0,IF(N73=N72,0,1)))</f>
        <v>0</v>
      </c>
      <c r="AV73" s="76">
        <f>IF(AND(B73=1,P73=Parameters!$C$31),0,IF(AND(K73&lt;&gt;K72,N73&lt;=Parameters!$C$7,P73&gt;P72),0,IF(AND(K73&lt;&gt;K72,N73&gt;Parameters!$C$8,P73=P72),0,IF(AND(K73=K72,P73=P72),0,1))))</f>
        <v>0</v>
      </c>
      <c r="AW73" s="76">
        <f t="shared" si="43"/>
        <v>0</v>
      </c>
      <c r="AX73" s="76">
        <f>IF(AND($B73=1,Z73=Parameters!C$13),0,IF(AND($K73&lt;&gt;$K72,MOD($K73-1,Parameters!C$14)=0,Z73&gt;Z72),0,IF(Z73=Z72,0,1)))</f>
        <v>0</v>
      </c>
      <c r="AY73" s="76">
        <f>IF(AND($B73=1,AA73=Parameters!D$13),0,IF(AND($K73&lt;&gt;$K72,MOD($K73-1,Parameters!D$14)=0,AA73&gt;AA72),0,IF(AA73=AA72,0,1)))</f>
        <v>0</v>
      </c>
      <c r="AZ73" s="76">
        <f>IF(AND($B73=1,AB73=Parameters!E$13),0,IF(AND($K73&lt;&gt;$K72,MOD($K73-1,Parameters!E$14)=0,AB73&gt;AB72),0,IF(AB73=AB72,0,1)))</f>
        <v>0</v>
      </c>
      <c r="BA73" s="76">
        <f>IF(AND($B73=1,AC73=Parameters!F$13),0,IF(AND($K73&lt;&gt;$K72,MOD($K73-1,Parameters!F$14)=0,AC73&gt;AC72),0,IF(AC73=AC72,0,1)))</f>
        <v>0</v>
      </c>
      <c r="BB73" s="76">
        <f>IF(AND(B73=1,AJ73=Parameters!$C$36),0,IF(AND(I72&lt;Parameters!$C$18,AJ73&gt;AJ72),0,IF(AND(I72=Parameters!$C$19,AJ73=AJ72),0,IF(AND(I72&gt;Parameters!$C$20,AJ73&lt;AJ72),0,1))))</f>
        <v>0</v>
      </c>
      <c r="BC73" s="66">
        <f>IF(B73&lt;&gt;1,IF(AND(AQ73&gt;0,AR73&gt;AR72),0,IF(AND(AQ73&lt;0,AR73&lt;AR72),0,1)),IF(AND(AQ73&gt;0,AR73&gt;Parameters!$C$40),0,IF(AND(AQ73&lt;0,AR73&lt;Parameters!$C$40),0,1)))</f>
        <v>0</v>
      </c>
    </row>
    <row r="74" spans="2:55" x14ac:dyDescent="0.3">
      <c r="B74" s="101">
        <f>Data_Revised!B74</f>
        <v>71</v>
      </c>
      <c r="C74" s="7">
        <f>Data_Revised!C74</f>
        <v>14000</v>
      </c>
      <c r="D74" s="7">
        <f>Data_Revised!D74</f>
        <v>12000</v>
      </c>
      <c r="E74" s="7">
        <f>Data_Revised!E74</f>
        <v>17500</v>
      </c>
      <c r="F74" s="7">
        <f>Data_Revised!F74</f>
        <v>17500</v>
      </c>
      <c r="G74" s="7">
        <f>Data_Revised!G74</f>
        <v>15399.999999999998</v>
      </c>
      <c r="H74" s="7">
        <f>Data_Revised!H74</f>
        <v>11100</v>
      </c>
      <c r="I74" s="12">
        <f>Data_Revised!I74</f>
        <v>7</v>
      </c>
      <c r="J74" s="8"/>
      <c r="K74" s="56">
        <f t="shared" si="44"/>
        <v>6</v>
      </c>
      <c r="L74" s="60">
        <f>IF(B74=1,0,IF(K74&lt;=Parameters!$C$3,Parameters!$D$3,Parameters!$D$4))</f>
        <v>-0.01</v>
      </c>
      <c r="M74" s="7">
        <f>IF(B74=1,Parameters!$C$27,ROUNDDOWN(M73*(1+L74),0))</f>
        <v>14382</v>
      </c>
      <c r="N74" s="63">
        <f>IF(B74=1,Parameters!$C$28,IF(K74&lt;&gt;K73,ROUND(N73*(1+Parameters!$C$29),2),N73))</f>
        <v>73.010000000000005</v>
      </c>
      <c r="O74" s="63">
        <f t="shared" si="35"/>
        <v>1050029.82</v>
      </c>
      <c r="P74" s="60">
        <f>IF(K74=1,Parameters!$C$31,IF(K74&lt;&gt;K73,IF(N74&lt;=Parameters!$C$7,P73+Parameters!$D$7,P73+Parameters!$D$8),P73))</f>
        <v>0.10999999999999997</v>
      </c>
      <c r="Q74" s="63">
        <f t="shared" si="36"/>
        <v>64.98</v>
      </c>
      <c r="R74" s="63">
        <f t="shared" si="28"/>
        <v>909720</v>
      </c>
      <c r="S74" s="7">
        <f t="shared" si="29"/>
        <v>28382</v>
      </c>
      <c r="T74" s="63">
        <f t="shared" si="37"/>
        <v>1959749.82</v>
      </c>
      <c r="U74" s="63">
        <f t="shared" si="38"/>
        <v>69.049038827425832</v>
      </c>
      <c r="V74" s="63">
        <f>ROUND(U74*(1+Parameters!$C$34),2)</f>
        <v>93.22</v>
      </c>
      <c r="W74" s="63">
        <f>ROUNDDOWN(S74*Parameters!$C$33,0)</f>
        <v>11352</v>
      </c>
      <c r="X74" s="66">
        <f t="shared" si="39"/>
        <v>1058233.44</v>
      </c>
      <c r="Y74" s="8"/>
      <c r="Z74" s="69">
        <f>IF($B74=1,Parameters!C$13,IF(AND($K74&lt;&gt;$K73,MOD($K74-1,Parameters!C$14)=0),ROUND(Z73*(1+Parameters!C$15),2),Z73))</f>
        <v>65</v>
      </c>
      <c r="AA74" s="63">
        <f>IF($B74=1,Parameters!D$13,IF(AND($K74&lt;&gt;$K73,MOD($K74-1,Parameters!D$14)=0),ROUND(AA73*(1+Parameters!D$15),2),AA73))</f>
        <v>33.08</v>
      </c>
      <c r="AB74" s="63">
        <f>IF($B74=1,Parameters!E$13,IF(AND($K74&lt;&gt;$K73,MOD($K74-1,Parameters!E$14)=0),ROUND(AB73*(1+Parameters!E$15),2),AB73))</f>
        <v>46</v>
      </c>
      <c r="AC74" s="63">
        <f>IF($B74=1,Parameters!F$13,IF(AND($K74&lt;&gt;$K73,MOD($K74-1,Parameters!F$14)=0),ROUND(AC73*(1+Parameters!F$15),2),AC73))</f>
        <v>55</v>
      </c>
      <c r="AD74" s="63">
        <f t="shared" si="30"/>
        <v>780000</v>
      </c>
      <c r="AE74" s="63">
        <f t="shared" si="31"/>
        <v>578900</v>
      </c>
      <c r="AF74" s="63">
        <f t="shared" si="32"/>
        <v>805000</v>
      </c>
      <c r="AG74" s="66">
        <f t="shared" si="33"/>
        <v>846999.99999999988</v>
      </c>
      <c r="AH74" s="83"/>
      <c r="AI74" s="72">
        <f>IF(B74=1,0,IF(I73&lt;Parameters!$C$18,Parameters!$D$18,IF(I73=Parameters!$C$19,Parameters!$D$19,Parameters!$D$20)))</f>
        <v>0.02</v>
      </c>
      <c r="AJ74" s="63">
        <f>IF(B74=1,Parameters!$C$36,ROUND(AJ73*(1+AI74),2))</f>
        <v>32.92</v>
      </c>
      <c r="AK74" s="63">
        <f>H74/Parameters!$C$38*(Parameters!$C$38-I74)*AJ74</f>
        <v>280149.2</v>
      </c>
      <c r="AL74" s="63">
        <f>I74*Parameters!$C$37</f>
        <v>140000</v>
      </c>
      <c r="AM74" s="66">
        <f t="shared" si="40"/>
        <v>140149.20000000001</v>
      </c>
      <c r="AN74" s="8"/>
      <c r="AO74" s="69">
        <f t="shared" si="41"/>
        <v>2990382.64</v>
      </c>
      <c r="AP74" s="63">
        <f t="shared" si="34"/>
        <v>3318649.8200000003</v>
      </c>
      <c r="AQ74" s="76">
        <f t="shared" si="42"/>
        <v>-468267.18</v>
      </c>
      <c r="AR74" s="66">
        <f>IF(B74=1,Parameters!$C$40+AQ74,AR73+AQ74)</f>
        <v>9452615.6199999955</v>
      </c>
      <c r="AT74" s="69">
        <f>IF(AND(B74=1,M74=Parameters!$C$27),0,IF(AND(K74&lt;=Parameters!$C$3,M74&gt;M73),0,IF(M74&lt;M73,0,1)))</f>
        <v>0</v>
      </c>
      <c r="AU74" s="63">
        <f>IF(AND(B74=1,N74=Parameters!$C$28),0,IF(AND(K74&lt;&gt;K73,N74&gt;N73),0,IF(N74=N73,0,1)))</f>
        <v>0</v>
      </c>
      <c r="AV74" s="76">
        <f>IF(AND(B74=1,P74=Parameters!$C$31),0,IF(AND(K74&lt;&gt;K73,N74&lt;=Parameters!$C$7,P74&gt;P73),0,IF(AND(K74&lt;&gt;K73,N74&gt;Parameters!$C$8,P74=P73),0,IF(AND(K74=K73,P74=P73),0,1))))</f>
        <v>0</v>
      </c>
      <c r="AW74" s="76">
        <f t="shared" si="43"/>
        <v>0</v>
      </c>
      <c r="AX74" s="76">
        <f>IF(AND($B74=1,Z74=Parameters!C$13),0,IF(AND($K74&lt;&gt;$K73,MOD($K74-1,Parameters!C$14)=0,Z74&gt;Z73),0,IF(Z74=Z73,0,1)))</f>
        <v>0</v>
      </c>
      <c r="AY74" s="76">
        <f>IF(AND($B74=1,AA74=Parameters!D$13),0,IF(AND($K74&lt;&gt;$K73,MOD($K74-1,Parameters!D$14)=0,AA74&gt;AA73),0,IF(AA74=AA73,0,1)))</f>
        <v>0</v>
      </c>
      <c r="AZ74" s="76">
        <f>IF(AND($B74=1,AB74=Parameters!E$13),0,IF(AND($K74&lt;&gt;$K73,MOD($K74-1,Parameters!E$14)=0,AB74&gt;AB73),0,IF(AB74=AB73,0,1)))</f>
        <v>0</v>
      </c>
      <c r="BA74" s="76">
        <f>IF(AND($B74=1,AC74=Parameters!F$13),0,IF(AND($K74&lt;&gt;$K73,MOD($K74-1,Parameters!F$14)=0,AC74&gt;AC73),0,IF(AC74=AC73,0,1)))</f>
        <v>0</v>
      </c>
      <c r="BB74" s="76">
        <f>IF(AND(B74=1,AJ74=Parameters!$C$36),0,IF(AND(I73&lt;Parameters!$C$18,AJ74&gt;AJ73),0,IF(AND(I73=Parameters!$C$19,AJ74=AJ73),0,IF(AND(I73&gt;Parameters!$C$20,AJ74&lt;AJ73),0,1))))</f>
        <v>0</v>
      </c>
      <c r="BC74" s="66">
        <f>IF(B74&lt;&gt;1,IF(AND(AQ74&gt;0,AR74&gt;AR73),0,IF(AND(AQ74&lt;0,AR74&lt;AR73),0,1)),IF(AND(AQ74&gt;0,AR74&gt;Parameters!$C$40),0,IF(AND(AQ74&lt;0,AR74&lt;Parameters!$C$40),0,1)))</f>
        <v>0</v>
      </c>
    </row>
    <row r="75" spans="2:55" x14ac:dyDescent="0.3">
      <c r="B75" s="101">
        <f>Data_Revised!B75</f>
        <v>72</v>
      </c>
      <c r="C75" s="7">
        <f>Data_Revised!C75</f>
        <v>13500</v>
      </c>
      <c r="D75" s="7">
        <f>Data_Revised!D75</f>
        <v>13000</v>
      </c>
      <c r="E75" s="7">
        <f>Data_Revised!E75</f>
        <v>20500</v>
      </c>
      <c r="F75" s="7">
        <f>Data_Revised!F75</f>
        <v>18200</v>
      </c>
      <c r="G75" s="7">
        <f>Data_Revised!G75</f>
        <v>14699.999999999998</v>
      </c>
      <c r="H75" s="7">
        <f>Data_Revised!H75</f>
        <v>19800</v>
      </c>
      <c r="I75" s="12">
        <f>Data_Revised!I75</f>
        <v>4</v>
      </c>
      <c r="J75" s="8"/>
      <c r="K75" s="56">
        <f t="shared" si="44"/>
        <v>6</v>
      </c>
      <c r="L75" s="60">
        <f>IF(B75=1,0,IF(K75&lt;=Parameters!$C$3,Parameters!$D$3,Parameters!$D$4))</f>
        <v>-0.01</v>
      </c>
      <c r="M75" s="7">
        <f>IF(B75=1,Parameters!$C$27,ROUNDDOWN(M74*(1+L75),0))</f>
        <v>14238</v>
      </c>
      <c r="N75" s="63">
        <f>IF(B75=1,Parameters!$C$28,IF(K75&lt;&gt;K74,ROUND(N74*(1+Parameters!$C$29),2),N74))</f>
        <v>73.010000000000005</v>
      </c>
      <c r="O75" s="63">
        <f t="shared" si="35"/>
        <v>1039516.3800000001</v>
      </c>
      <c r="P75" s="60">
        <f>IF(K75=1,Parameters!$C$31,IF(K75&lt;&gt;K74,IF(N75&lt;=Parameters!$C$7,P74+Parameters!$D$7,P74+Parameters!$D$8),P74))</f>
        <v>0.10999999999999997</v>
      </c>
      <c r="Q75" s="63">
        <f t="shared" si="36"/>
        <v>64.98</v>
      </c>
      <c r="R75" s="63">
        <f t="shared" si="28"/>
        <v>877230</v>
      </c>
      <c r="S75" s="7">
        <f t="shared" si="29"/>
        <v>27738</v>
      </c>
      <c r="T75" s="63">
        <f t="shared" si="37"/>
        <v>1916746.3800000001</v>
      </c>
      <c r="U75" s="63">
        <f t="shared" si="38"/>
        <v>69.101823491239458</v>
      </c>
      <c r="V75" s="63">
        <f>ROUND(U75*(1+Parameters!$C$34),2)</f>
        <v>93.29</v>
      </c>
      <c r="W75" s="63">
        <f>ROUNDDOWN(S75*Parameters!$C$33,0)</f>
        <v>11095</v>
      </c>
      <c r="X75" s="66">
        <f t="shared" si="39"/>
        <v>1035052.55</v>
      </c>
      <c r="Y75" s="8"/>
      <c r="Z75" s="69">
        <f>IF($B75=1,Parameters!C$13,IF(AND($K75&lt;&gt;$K74,MOD($K75-1,Parameters!C$14)=0),ROUND(Z74*(1+Parameters!C$15),2),Z74))</f>
        <v>65</v>
      </c>
      <c r="AA75" s="63">
        <f>IF($B75=1,Parameters!D$13,IF(AND($K75&lt;&gt;$K74,MOD($K75-1,Parameters!D$14)=0),ROUND(AA74*(1+Parameters!D$15),2),AA74))</f>
        <v>33.08</v>
      </c>
      <c r="AB75" s="63">
        <f>IF($B75=1,Parameters!E$13,IF(AND($K75&lt;&gt;$K74,MOD($K75-1,Parameters!E$14)=0),ROUND(AB74*(1+Parameters!E$15),2),AB74))</f>
        <v>46</v>
      </c>
      <c r="AC75" s="63">
        <f>IF($B75=1,Parameters!F$13,IF(AND($K75&lt;&gt;$K74,MOD($K75-1,Parameters!F$14)=0),ROUND(AC74*(1+Parameters!F$15),2),AC74))</f>
        <v>55</v>
      </c>
      <c r="AD75" s="63">
        <f t="shared" si="30"/>
        <v>845000</v>
      </c>
      <c r="AE75" s="63">
        <f t="shared" si="31"/>
        <v>678140</v>
      </c>
      <c r="AF75" s="63">
        <f t="shared" si="32"/>
        <v>837200</v>
      </c>
      <c r="AG75" s="66">
        <f t="shared" si="33"/>
        <v>808499.99999999988</v>
      </c>
      <c r="AH75" s="83"/>
      <c r="AI75" s="72">
        <f>IF(B75=1,0,IF(I74&lt;Parameters!$C$18,Parameters!$D$18,IF(I74=Parameters!$C$19,Parameters!$D$19,Parameters!$D$20)))</f>
        <v>-0.01</v>
      </c>
      <c r="AJ75" s="63">
        <f>IF(B75=1,Parameters!$C$36,ROUND(AJ74*(1+AI75),2))</f>
        <v>32.590000000000003</v>
      </c>
      <c r="AK75" s="63">
        <f>H75/Parameters!$C$38*(Parameters!$C$38-I75)*AJ75</f>
        <v>559244.4</v>
      </c>
      <c r="AL75" s="63">
        <f>I75*Parameters!$C$37</f>
        <v>80000</v>
      </c>
      <c r="AM75" s="66">
        <f t="shared" si="40"/>
        <v>479244.4</v>
      </c>
      <c r="AN75" s="8"/>
      <c r="AO75" s="69">
        <f t="shared" si="41"/>
        <v>3239996.9499999997</v>
      </c>
      <c r="AP75" s="63">
        <f t="shared" si="34"/>
        <v>3439886.38</v>
      </c>
      <c r="AQ75" s="76">
        <f t="shared" si="42"/>
        <v>-279889.43000000017</v>
      </c>
      <c r="AR75" s="66">
        <f>IF(B75=1,Parameters!$C$40+AQ75,AR74+AQ75)</f>
        <v>9172726.1899999958</v>
      </c>
      <c r="AT75" s="69">
        <f>IF(AND(B75=1,M75=Parameters!$C$27),0,IF(AND(K75&lt;=Parameters!$C$3,M75&gt;M74),0,IF(M75&lt;M74,0,1)))</f>
        <v>0</v>
      </c>
      <c r="AU75" s="63">
        <f>IF(AND(B75=1,N75=Parameters!$C$28),0,IF(AND(K75&lt;&gt;K74,N75&gt;N74),0,IF(N75=N74,0,1)))</f>
        <v>0</v>
      </c>
      <c r="AV75" s="76">
        <f>IF(AND(B75=1,P75=Parameters!$C$31),0,IF(AND(K75&lt;&gt;K74,N75&lt;=Parameters!$C$7,P75&gt;P74),0,IF(AND(K75&lt;&gt;K74,N75&gt;Parameters!$C$8,P75=P74),0,IF(AND(K75=K74,P75=P74),0,1))))</f>
        <v>0</v>
      </c>
      <c r="AW75" s="76">
        <f t="shared" si="43"/>
        <v>0</v>
      </c>
      <c r="AX75" s="76">
        <f>IF(AND($B75=1,Z75=Parameters!C$13),0,IF(AND($K75&lt;&gt;$K74,MOD($K75-1,Parameters!C$14)=0,Z75&gt;Z74),0,IF(Z75=Z74,0,1)))</f>
        <v>0</v>
      </c>
      <c r="AY75" s="76">
        <f>IF(AND($B75=1,AA75=Parameters!D$13),0,IF(AND($K75&lt;&gt;$K74,MOD($K75-1,Parameters!D$14)=0,AA75&gt;AA74),0,IF(AA75=AA74,0,1)))</f>
        <v>0</v>
      </c>
      <c r="AZ75" s="76">
        <f>IF(AND($B75=1,AB75=Parameters!E$13),0,IF(AND($K75&lt;&gt;$K74,MOD($K75-1,Parameters!E$14)=0,AB75&gt;AB74),0,IF(AB75=AB74,0,1)))</f>
        <v>0</v>
      </c>
      <c r="BA75" s="76">
        <f>IF(AND($B75=1,AC75=Parameters!F$13),0,IF(AND($K75&lt;&gt;$K74,MOD($K75-1,Parameters!F$14)=0,AC75&gt;AC74),0,IF(AC75=AC74,0,1)))</f>
        <v>0</v>
      </c>
      <c r="BB75" s="76">
        <f>IF(AND(B75=1,AJ75=Parameters!$C$36),0,IF(AND(I74&lt;Parameters!$C$18,AJ75&gt;AJ74),0,IF(AND(I74=Parameters!$C$19,AJ75=AJ74),0,IF(AND(I74&gt;Parameters!$C$20,AJ75&lt;AJ74),0,1))))</f>
        <v>0</v>
      </c>
      <c r="BC75" s="66">
        <f>IF(B75&lt;&gt;1,IF(AND(AQ75&gt;0,AR75&gt;AR74),0,IF(AND(AQ75&lt;0,AR75&lt;AR74),0,1)),IF(AND(AQ75&gt;0,AR75&gt;Parameters!$C$40),0,IF(AND(AQ75&lt;0,AR75&lt;Parameters!$C$40),0,1)))</f>
        <v>0</v>
      </c>
    </row>
    <row r="76" spans="2:55" x14ac:dyDescent="0.3">
      <c r="B76" s="101">
        <f>Data_Revised!B76</f>
        <v>73</v>
      </c>
      <c r="C76" s="7">
        <f>Data_Revised!C76</f>
        <v>12500</v>
      </c>
      <c r="D76" s="7">
        <f>Data_Revised!D76</f>
        <v>9000</v>
      </c>
      <c r="E76" s="7">
        <f>Data_Revised!E76</f>
        <v>23000</v>
      </c>
      <c r="F76" s="7">
        <f>Data_Revised!F76</f>
        <v>23100</v>
      </c>
      <c r="G76" s="7">
        <f>Data_Revised!G76</f>
        <v>20300</v>
      </c>
      <c r="H76" s="7">
        <f>Data_Revised!H76</f>
        <v>9900</v>
      </c>
      <c r="I76" s="12">
        <f>Data_Revised!I76</f>
        <v>3</v>
      </c>
      <c r="J76" s="8"/>
      <c r="K76" s="56">
        <f t="shared" si="44"/>
        <v>7</v>
      </c>
      <c r="L76" s="60">
        <f>IF(B76=1,0,IF(K76&lt;=Parameters!$C$3,Parameters!$D$3,Parameters!$D$4))</f>
        <v>-0.01</v>
      </c>
      <c r="M76" s="7">
        <f>IF(B76=1,Parameters!$C$27,ROUNDDOWN(M75*(1+L76),0))</f>
        <v>14095</v>
      </c>
      <c r="N76" s="63">
        <f>IF(B76=1,Parameters!$C$28,IF(K76&lt;&gt;K75,ROUND(N75*(1+Parameters!$C$29),2),N75))</f>
        <v>75.930000000000007</v>
      </c>
      <c r="O76" s="63">
        <f t="shared" si="35"/>
        <v>1070233.3500000001</v>
      </c>
      <c r="P76" s="60">
        <f>IF(K76=1,Parameters!$C$31,IF(K76&lt;&gt;K75,IF(N76&lt;=Parameters!$C$7,P75+Parameters!$D$7,P75+Parameters!$D$8),P75))</f>
        <v>0.10999999999999997</v>
      </c>
      <c r="Q76" s="63">
        <f t="shared" si="36"/>
        <v>67.58</v>
      </c>
      <c r="R76" s="63">
        <f t="shared" si="28"/>
        <v>844750</v>
      </c>
      <c r="S76" s="7">
        <f t="shared" si="29"/>
        <v>26595</v>
      </c>
      <c r="T76" s="63">
        <f t="shared" si="37"/>
        <v>1914983.35</v>
      </c>
      <c r="U76" s="63">
        <f t="shared" si="38"/>
        <v>72.005390110923116</v>
      </c>
      <c r="V76" s="63">
        <f>ROUND(U76*(1+Parameters!$C$34),2)</f>
        <v>97.21</v>
      </c>
      <c r="W76" s="63">
        <f>ROUNDDOWN(S76*Parameters!$C$33,0)</f>
        <v>10638</v>
      </c>
      <c r="X76" s="66">
        <f t="shared" si="39"/>
        <v>1034119.98</v>
      </c>
      <c r="Y76" s="8"/>
      <c r="Z76" s="69">
        <f>IF($B76=1,Parameters!C$13,IF(AND($K76&lt;&gt;$K75,MOD($K76-1,Parameters!C$14)=0),ROUND(Z75*(1+Parameters!C$15),2),Z75))</f>
        <v>81.25</v>
      </c>
      <c r="AA76" s="63">
        <f>IF($B76=1,Parameters!D$13,IF(AND($K76&lt;&gt;$K75,MOD($K76-1,Parameters!D$14)=0),ROUND(AA75*(1+Parameters!D$15),2),AA75))</f>
        <v>34.729999999999997</v>
      </c>
      <c r="AB76" s="63">
        <f>IF($B76=1,Parameters!E$13,IF(AND($K76&lt;&gt;$K75,MOD($K76-1,Parameters!E$14)=0),ROUND(AB75*(1+Parameters!E$15),2),AB75))</f>
        <v>46</v>
      </c>
      <c r="AC76" s="63">
        <f>IF($B76=1,Parameters!F$13,IF(AND($K76&lt;&gt;$K75,MOD($K76-1,Parameters!F$14)=0),ROUND(AC75*(1+Parameters!F$15),2),AC75))</f>
        <v>60.5</v>
      </c>
      <c r="AD76" s="63">
        <f t="shared" si="30"/>
        <v>731250</v>
      </c>
      <c r="AE76" s="63">
        <f t="shared" si="31"/>
        <v>798789.99999999988</v>
      </c>
      <c r="AF76" s="63">
        <f t="shared" si="32"/>
        <v>1062600</v>
      </c>
      <c r="AG76" s="66">
        <f t="shared" si="33"/>
        <v>1228150</v>
      </c>
      <c r="AH76" s="83"/>
      <c r="AI76" s="72">
        <f>IF(B76=1,0,IF(I75&lt;Parameters!$C$18,Parameters!$D$18,IF(I75=Parameters!$C$19,Parameters!$D$19,Parameters!$D$20)))</f>
        <v>0</v>
      </c>
      <c r="AJ76" s="63">
        <f>IF(B76=1,Parameters!$C$36,ROUND(AJ75*(1+AI76),2))</f>
        <v>32.590000000000003</v>
      </c>
      <c r="AK76" s="63">
        <f>H76/Parameters!$C$38*(Parameters!$C$38-I76)*AJ76</f>
        <v>290376.90000000002</v>
      </c>
      <c r="AL76" s="63">
        <f>I76*Parameters!$C$37</f>
        <v>60000</v>
      </c>
      <c r="AM76" s="66">
        <f t="shared" si="40"/>
        <v>230376.90000000002</v>
      </c>
      <c r="AN76" s="8"/>
      <c r="AO76" s="69">
        <f t="shared" si="41"/>
        <v>3615246.88</v>
      </c>
      <c r="AP76" s="63">
        <f t="shared" si="34"/>
        <v>3445023.35</v>
      </c>
      <c r="AQ76" s="76">
        <f t="shared" si="42"/>
        <v>110223.52999999991</v>
      </c>
      <c r="AR76" s="66">
        <f>IF(B76=1,Parameters!$C$40+AQ76,AR75+AQ76)</f>
        <v>9282949.7199999951</v>
      </c>
      <c r="AT76" s="69">
        <f>IF(AND(B76=1,M76=Parameters!$C$27),0,IF(AND(K76&lt;=Parameters!$C$3,M76&gt;M75),0,IF(M76&lt;M75,0,1)))</f>
        <v>0</v>
      </c>
      <c r="AU76" s="63">
        <f>IF(AND(B76=1,N76=Parameters!$C$28),0,IF(AND(K76&lt;&gt;K75,N76&gt;N75),0,IF(N76=N75,0,1)))</f>
        <v>0</v>
      </c>
      <c r="AV76" s="76">
        <f>IF(AND(B76=1,P76=Parameters!$C$31),0,IF(AND(K76&lt;&gt;K75,N76&lt;=Parameters!$C$7,P76&gt;P75),0,IF(AND(K76&lt;&gt;K75,N76&gt;Parameters!$C$8,P76=P75),0,IF(AND(K76=K75,P76=P75),0,1))))</f>
        <v>0</v>
      </c>
      <c r="AW76" s="76">
        <f t="shared" si="43"/>
        <v>0</v>
      </c>
      <c r="AX76" s="76">
        <f>IF(AND($B76=1,Z76=Parameters!C$13),0,IF(AND($K76&lt;&gt;$K75,MOD($K76-1,Parameters!C$14)=0,Z76&gt;Z75),0,IF(Z76=Z75,0,1)))</f>
        <v>0</v>
      </c>
      <c r="AY76" s="76">
        <f>IF(AND($B76=1,AA76=Parameters!D$13),0,IF(AND($K76&lt;&gt;$K75,MOD($K76-1,Parameters!D$14)=0,AA76&gt;AA75),0,IF(AA76=AA75,0,1)))</f>
        <v>0</v>
      </c>
      <c r="AZ76" s="76">
        <f>IF(AND($B76=1,AB76=Parameters!E$13),0,IF(AND($K76&lt;&gt;$K75,MOD($K76-1,Parameters!E$14)=0,AB76&gt;AB75),0,IF(AB76=AB75,0,1)))</f>
        <v>0</v>
      </c>
      <c r="BA76" s="76">
        <f>IF(AND($B76=1,AC76=Parameters!F$13),0,IF(AND($K76&lt;&gt;$K75,MOD($K76-1,Parameters!F$14)=0,AC76&gt;AC75),0,IF(AC76=AC75,0,1)))</f>
        <v>0</v>
      </c>
      <c r="BB76" s="76">
        <f>IF(AND(B76=1,AJ76=Parameters!$C$36),0,IF(AND(I75&lt;Parameters!$C$18,AJ76&gt;AJ75),0,IF(AND(I75=Parameters!$C$19,AJ76=AJ75),0,IF(AND(I75&gt;Parameters!$C$20,AJ76&lt;AJ75),0,1))))</f>
        <v>0</v>
      </c>
      <c r="BC76" s="66">
        <f>IF(B76&lt;&gt;1,IF(AND(AQ76&gt;0,AR76&gt;AR75),0,IF(AND(AQ76&lt;0,AR76&lt;AR75),0,1)),IF(AND(AQ76&gt;0,AR76&gt;Parameters!$C$40),0,IF(AND(AQ76&lt;0,AR76&lt;Parameters!$C$40),0,1)))</f>
        <v>0</v>
      </c>
    </row>
    <row r="77" spans="2:55" x14ac:dyDescent="0.3">
      <c r="B77" s="101">
        <f>Data_Revised!B77</f>
        <v>74</v>
      </c>
      <c r="C77" s="7">
        <f>Data_Revised!C77</f>
        <v>12500</v>
      </c>
      <c r="D77" s="7">
        <f>Data_Revised!D77</f>
        <v>9500</v>
      </c>
      <c r="E77" s="7">
        <f>Data_Revised!E77</f>
        <v>20000</v>
      </c>
      <c r="F77" s="7">
        <f>Data_Revised!F77</f>
        <v>16800</v>
      </c>
      <c r="G77" s="7">
        <f>Data_Revised!G77</f>
        <v>13300</v>
      </c>
      <c r="H77" s="7">
        <f>Data_Revised!H77</f>
        <v>19800</v>
      </c>
      <c r="I77" s="12">
        <f>Data_Revised!I77</f>
        <v>4</v>
      </c>
      <c r="J77" s="8"/>
      <c r="K77" s="56">
        <f t="shared" si="44"/>
        <v>7</v>
      </c>
      <c r="L77" s="60">
        <f>IF(B77=1,0,IF(K77&lt;=Parameters!$C$3,Parameters!$D$3,Parameters!$D$4))</f>
        <v>-0.01</v>
      </c>
      <c r="M77" s="7">
        <f>IF(B77=1,Parameters!$C$27,ROUNDDOWN(M76*(1+L77),0))</f>
        <v>13954</v>
      </c>
      <c r="N77" s="63">
        <f>IF(B77=1,Parameters!$C$28,IF(K77&lt;&gt;K76,ROUND(N76*(1+Parameters!$C$29),2),N76))</f>
        <v>75.930000000000007</v>
      </c>
      <c r="O77" s="63">
        <f t="shared" si="35"/>
        <v>1059527.2200000002</v>
      </c>
      <c r="P77" s="60">
        <f>IF(K77=1,Parameters!$C$31,IF(K77&lt;&gt;K76,IF(N77&lt;=Parameters!$C$7,P76+Parameters!$D$7,P76+Parameters!$D$8),P76))</f>
        <v>0.10999999999999997</v>
      </c>
      <c r="Q77" s="63">
        <f t="shared" si="36"/>
        <v>67.58</v>
      </c>
      <c r="R77" s="63">
        <f t="shared" si="28"/>
        <v>844750</v>
      </c>
      <c r="S77" s="7">
        <f t="shared" si="29"/>
        <v>26454</v>
      </c>
      <c r="T77" s="63">
        <f t="shared" si="37"/>
        <v>1904277.2200000002</v>
      </c>
      <c r="U77" s="63">
        <f t="shared" si="38"/>
        <v>71.984471913510248</v>
      </c>
      <c r="V77" s="63">
        <f>ROUND(U77*(1+Parameters!$C$34),2)</f>
        <v>97.18</v>
      </c>
      <c r="W77" s="63">
        <f>ROUNDDOWN(S77*Parameters!$C$33,0)</f>
        <v>10581</v>
      </c>
      <c r="X77" s="66">
        <f t="shared" si="39"/>
        <v>1028261.5800000001</v>
      </c>
      <c r="Y77" s="8"/>
      <c r="Z77" s="69">
        <f>IF($B77=1,Parameters!C$13,IF(AND($K77&lt;&gt;$K76,MOD($K77-1,Parameters!C$14)=0),ROUND(Z76*(1+Parameters!C$15),2),Z76))</f>
        <v>81.25</v>
      </c>
      <c r="AA77" s="63">
        <f>IF($B77=1,Parameters!D$13,IF(AND($K77&lt;&gt;$K76,MOD($K77-1,Parameters!D$14)=0),ROUND(AA76*(1+Parameters!D$15),2),AA76))</f>
        <v>34.729999999999997</v>
      </c>
      <c r="AB77" s="63">
        <f>IF($B77=1,Parameters!E$13,IF(AND($K77&lt;&gt;$K76,MOD($K77-1,Parameters!E$14)=0),ROUND(AB76*(1+Parameters!E$15),2),AB76))</f>
        <v>46</v>
      </c>
      <c r="AC77" s="63">
        <f>IF($B77=1,Parameters!F$13,IF(AND($K77&lt;&gt;$K76,MOD($K77-1,Parameters!F$14)=0),ROUND(AC76*(1+Parameters!F$15),2),AC76))</f>
        <v>60.5</v>
      </c>
      <c r="AD77" s="63">
        <f t="shared" si="30"/>
        <v>771875</v>
      </c>
      <c r="AE77" s="63">
        <f t="shared" si="31"/>
        <v>694599.99999999988</v>
      </c>
      <c r="AF77" s="63">
        <f t="shared" si="32"/>
        <v>772800</v>
      </c>
      <c r="AG77" s="66">
        <f t="shared" si="33"/>
        <v>804650</v>
      </c>
      <c r="AH77" s="83"/>
      <c r="AI77" s="72">
        <f>IF(B77=1,0,IF(I76&lt;Parameters!$C$18,Parameters!$D$18,IF(I76=Parameters!$C$19,Parameters!$D$19,Parameters!$D$20)))</f>
        <v>0.02</v>
      </c>
      <c r="AJ77" s="63">
        <f>IF(B77=1,Parameters!$C$36,ROUND(AJ76*(1+AI77),2))</f>
        <v>33.24</v>
      </c>
      <c r="AK77" s="63">
        <f>H77/Parameters!$C$38*(Parameters!$C$38-I77)*AJ77</f>
        <v>570398.4</v>
      </c>
      <c r="AL77" s="63">
        <f>I77*Parameters!$C$37</f>
        <v>80000</v>
      </c>
      <c r="AM77" s="66">
        <f t="shared" si="40"/>
        <v>490398.4</v>
      </c>
      <c r="AN77" s="8"/>
      <c r="AO77" s="69">
        <f t="shared" si="41"/>
        <v>3176109.98</v>
      </c>
      <c r="AP77" s="63">
        <f t="shared" si="34"/>
        <v>3370752.22</v>
      </c>
      <c r="AQ77" s="76">
        <f t="shared" si="42"/>
        <v>-274642.24000000011</v>
      </c>
      <c r="AR77" s="66">
        <f>IF(B77=1,Parameters!$C$40+AQ77,AR76+AQ77)</f>
        <v>9008307.4799999949</v>
      </c>
      <c r="AT77" s="69">
        <f>IF(AND(B77=1,M77=Parameters!$C$27),0,IF(AND(K77&lt;=Parameters!$C$3,M77&gt;M76),0,IF(M77&lt;M76,0,1)))</f>
        <v>0</v>
      </c>
      <c r="AU77" s="63">
        <f>IF(AND(B77=1,N77=Parameters!$C$28),0,IF(AND(K77&lt;&gt;K76,N77&gt;N76),0,IF(N77=N76,0,1)))</f>
        <v>0</v>
      </c>
      <c r="AV77" s="76">
        <f>IF(AND(B77=1,P77=Parameters!$C$31),0,IF(AND(K77&lt;&gt;K76,N77&lt;=Parameters!$C$7,P77&gt;P76),0,IF(AND(K77&lt;&gt;K76,N77&gt;Parameters!$C$8,P77=P76),0,IF(AND(K77=K76,P77=P76),0,1))))</f>
        <v>0</v>
      </c>
      <c r="AW77" s="76">
        <f t="shared" si="43"/>
        <v>0</v>
      </c>
      <c r="AX77" s="76">
        <f>IF(AND($B77=1,Z77=Parameters!C$13),0,IF(AND($K77&lt;&gt;$K76,MOD($K77-1,Parameters!C$14)=0,Z77&gt;Z76),0,IF(Z77=Z76,0,1)))</f>
        <v>0</v>
      </c>
      <c r="AY77" s="76">
        <f>IF(AND($B77=1,AA77=Parameters!D$13),0,IF(AND($K77&lt;&gt;$K76,MOD($K77-1,Parameters!D$14)=0,AA77&gt;AA76),0,IF(AA77=AA76,0,1)))</f>
        <v>0</v>
      </c>
      <c r="AZ77" s="76">
        <f>IF(AND($B77=1,AB77=Parameters!E$13),0,IF(AND($K77&lt;&gt;$K76,MOD($K77-1,Parameters!E$14)=0,AB77&gt;AB76),0,IF(AB77=AB76,0,1)))</f>
        <v>0</v>
      </c>
      <c r="BA77" s="76">
        <f>IF(AND($B77=1,AC77=Parameters!F$13),0,IF(AND($K77&lt;&gt;$K76,MOD($K77-1,Parameters!F$14)=0,AC77&gt;AC76),0,IF(AC77=AC76,0,1)))</f>
        <v>0</v>
      </c>
      <c r="BB77" s="76">
        <f>IF(AND(B77=1,AJ77=Parameters!$C$36),0,IF(AND(I76&lt;Parameters!$C$18,AJ77&gt;AJ76),0,IF(AND(I76=Parameters!$C$19,AJ77=AJ76),0,IF(AND(I76&gt;Parameters!$C$20,AJ77&lt;AJ76),0,1))))</f>
        <v>0</v>
      </c>
      <c r="BC77" s="66">
        <f>IF(B77&lt;&gt;1,IF(AND(AQ77&gt;0,AR77&gt;AR76),0,IF(AND(AQ77&lt;0,AR77&lt;AR76),0,1)),IF(AND(AQ77&gt;0,AR77&gt;Parameters!$C$40),0,IF(AND(AQ77&lt;0,AR77&lt;Parameters!$C$40),0,1)))</f>
        <v>0</v>
      </c>
    </row>
    <row r="78" spans="2:55" x14ac:dyDescent="0.3">
      <c r="B78" s="101">
        <f>Data_Revised!B78</f>
        <v>75</v>
      </c>
      <c r="C78" s="7">
        <f>Data_Revised!C78</f>
        <v>18500</v>
      </c>
      <c r="D78" s="7">
        <f>Data_Revised!D78</f>
        <v>7500</v>
      </c>
      <c r="E78" s="7">
        <f>Data_Revised!E78</f>
        <v>21500</v>
      </c>
      <c r="F78" s="7">
        <f>Data_Revised!F78</f>
        <v>17500</v>
      </c>
      <c r="G78" s="7">
        <f>Data_Revised!G78</f>
        <v>18900</v>
      </c>
      <c r="H78" s="7">
        <f>Data_Revised!H78</f>
        <v>10200</v>
      </c>
      <c r="I78" s="12">
        <f>Data_Revised!I78</f>
        <v>6</v>
      </c>
      <c r="J78" s="8"/>
      <c r="K78" s="56">
        <f t="shared" si="44"/>
        <v>7</v>
      </c>
      <c r="L78" s="60">
        <f>IF(B78=1,0,IF(K78&lt;=Parameters!$C$3,Parameters!$D$3,Parameters!$D$4))</f>
        <v>-0.01</v>
      </c>
      <c r="M78" s="7">
        <f>IF(B78=1,Parameters!$C$27,ROUNDDOWN(M77*(1+L78),0))</f>
        <v>13814</v>
      </c>
      <c r="N78" s="63">
        <f>IF(B78=1,Parameters!$C$28,IF(K78&lt;&gt;K77,ROUND(N77*(1+Parameters!$C$29),2),N77))</f>
        <v>75.930000000000007</v>
      </c>
      <c r="O78" s="63">
        <f t="shared" si="35"/>
        <v>1048897.02</v>
      </c>
      <c r="P78" s="60">
        <f>IF(K78=1,Parameters!$C$31,IF(K78&lt;&gt;K77,IF(N78&lt;=Parameters!$C$7,P77+Parameters!$D$7,P77+Parameters!$D$8),P77))</f>
        <v>0.10999999999999997</v>
      </c>
      <c r="Q78" s="63">
        <f t="shared" si="36"/>
        <v>67.58</v>
      </c>
      <c r="R78" s="63">
        <f t="shared" si="28"/>
        <v>1250230</v>
      </c>
      <c r="S78" s="7">
        <f t="shared" si="29"/>
        <v>32314</v>
      </c>
      <c r="T78" s="63">
        <f t="shared" si="37"/>
        <v>2299127.02</v>
      </c>
      <c r="U78" s="63">
        <f t="shared" si="38"/>
        <v>71.149564275546197</v>
      </c>
      <c r="V78" s="63">
        <f>ROUND(U78*(1+Parameters!$C$34),2)</f>
        <v>96.05</v>
      </c>
      <c r="W78" s="63">
        <f>ROUNDDOWN(S78*Parameters!$C$33,0)</f>
        <v>12925</v>
      </c>
      <c r="X78" s="66">
        <f t="shared" si="39"/>
        <v>1241446.25</v>
      </c>
      <c r="Y78" s="8"/>
      <c r="Z78" s="69">
        <f>IF($B78=1,Parameters!C$13,IF(AND($K78&lt;&gt;$K77,MOD($K78-1,Parameters!C$14)=0),ROUND(Z77*(1+Parameters!C$15),2),Z77))</f>
        <v>81.25</v>
      </c>
      <c r="AA78" s="63">
        <f>IF($B78=1,Parameters!D$13,IF(AND($K78&lt;&gt;$K77,MOD($K78-1,Parameters!D$14)=0),ROUND(AA77*(1+Parameters!D$15),2),AA77))</f>
        <v>34.729999999999997</v>
      </c>
      <c r="AB78" s="63">
        <f>IF($B78=1,Parameters!E$13,IF(AND($K78&lt;&gt;$K77,MOD($K78-1,Parameters!E$14)=0),ROUND(AB77*(1+Parameters!E$15),2),AB77))</f>
        <v>46</v>
      </c>
      <c r="AC78" s="63">
        <f>IF($B78=1,Parameters!F$13,IF(AND($K78&lt;&gt;$K77,MOD($K78-1,Parameters!F$14)=0),ROUND(AC77*(1+Parameters!F$15),2),AC77))</f>
        <v>60.5</v>
      </c>
      <c r="AD78" s="63">
        <f t="shared" si="30"/>
        <v>609375</v>
      </c>
      <c r="AE78" s="63">
        <f t="shared" si="31"/>
        <v>746694.99999999988</v>
      </c>
      <c r="AF78" s="63">
        <f t="shared" si="32"/>
        <v>805000</v>
      </c>
      <c r="AG78" s="66">
        <f t="shared" si="33"/>
        <v>1143450</v>
      </c>
      <c r="AH78" s="83"/>
      <c r="AI78" s="72">
        <f>IF(B78=1,0,IF(I77&lt;Parameters!$C$18,Parameters!$D$18,IF(I77=Parameters!$C$19,Parameters!$D$19,Parameters!$D$20)))</f>
        <v>0</v>
      </c>
      <c r="AJ78" s="63">
        <f>IF(B78=1,Parameters!$C$36,ROUND(AJ77*(1+AI78),2))</f>
        <v>33.24</v>
      </c>
      <c r="AK78" s="63">
        <f>H78/Parameters!$C$38*(Parameters!$C$38-I78)*AJ78</f>
        <v>271238.40000000002</v>
      </c>
      <c r="AL78" s="63">
        <f>I78*Parameters!$C$37</f>
        <v>120000</v>
      </c>
      <c r="AM78" s="66">
        <f t="shared" si="40"/>
        <v>151238.40000000002</v>
      </c>
      <c r="AN78" s="8"/>
      <c r="AO78" s="69">
        <f t="shared" si="41"/>
        <v>3461134.65</v>
      </c>
      <c r="AP78" s="63">
        <f t="shared" si="34"/>
        <v>3655197.02</v>
      </c>
      <c r="AQ78" s="76">
        <f t="shared" si="42"/>
        <v>-314062.37</v>
      </c>
      <c r="AR78" s="66">
        <f>IF(B78=1,Parameters!$C$40+AQ78,AR77+AQ78)</f>
        <v>8694245.1099999957</v>
      </c>
      <c r="AT78" s="69">
        <f>IF(AND(B78=1,M78=Parameters!$C$27),0,IF(AND(K78&lt;=Parameters!$C$3,M78&gt;M77),0,IF(M78&lt;M77,0,1)))</f>
        <v>0</v>
      </c>
      <c r="AU78" s="63">
        <f>IF(AND(B78=1,N78=Parameters!$C$28),0,IF(AND(K78&lt;&gt;K77,N78&gt;N77),0,IF(N78=N77,0,1)))</f>
        <v>0</v>
      </c>
      <c r="AV78" s="76">
        <f>IF(AND(B78=1,P78=Parameters!$C$31),0,IF(AND(K78&lt;&gt;K77,N78&lt;=Parameters!$C$7,P78&gt;P77),0,IF(AND(K78&lt;&gt;K77,N78&gt;Parameters!$C$8,P78=P77),0,IF(AND(K78=K77,P78=P77),0,1))))</f>
        <v>0</v>
      </c>
      <c r="AW78" s="76">
        <f t="shared" si="43"/>
        <v>0</v>
      </c>
      <c r="AX78" s="76">
        <f>IF(AND($B78=1,Z78=Parameters!C$13),0,IF(AND($K78&lt;&gt;$K77,MOD($K78-1,Parameters!C$14)=0,Z78&gt;Z77),0,IF(Z78=Z77,0,1)))</f>
        <v>0</v>
      </c>
      <c r="AY78" s="76">
        <f>IF(AND($B78=1,AA78=Parameters!D$13),0,IF(AND($K78&lt;&gt;$K77,MOD($K78-1,Parameters!D$14)=0,AA78&gt;AA77),0,IF(AA78=AA77,0,1)))</f>
        <v>0</v>
      </c>
      <c r="AZ78" s="76">
        <f>IF(AND($B78=1,AB78=Parameters!E$13),0,IF(AND($K78&lt;&gt;$K77,MOD($K78-1,Parameters!E$14)=0,AB78&gt;AB77),0,IF(AB78=AB77,0,1)))</f>
        <v>0</v>
      </c>
      <c r="BA78" s="76">
        <f>IF(AND($B78=1,AC78=Parameters!F$13),0,IF(AND($K78&lt;&gt;$K77,MOD($K78-1,Parameters!F$14)=0,AC78&gt;AC77),0,IF(AC78=AC77,0,1)))</f>
        <v>0</v>
      </c>
      <c r="BB78" s="76">
        <f>IF(AND(B78=1,AJ78=Parameters!$C$36),0,IF(AND(I77&lt;Parameters!$C$18,AJ78&gt;AJ77),0,IF(AND(I77=Parameters!$C$19,AJ78=AJ77),0,IF(AND(I77&gt;Parameters!$C$20,AJ78&lt;AJ77),0,1))))</f>
        <v>0</v>
      </c>
      <c r="BC78" s="66">
        <f>IF(B78&lt;&gt;1,IF(AND(AQ78&gt;0,AR78&gt;AR77),0,IF(AND(AQ78&lt;0,AR78&lt;AR77),0,1)),IF(AND(AQ78&gt;0,AR78&gt;Parameters!$C$40),0,IF(AND(AQ78&lt;0,AR78&lt;Parameters!$C$40),0,1)))</f>
        <v>0</v>
      </c>
    </row>
    <row r="79" spans="2:55" x14ac:dyDescent="0.3">
      <c r="B79" s="101">
        <f>Data_Revised!B79</f>
        <v>76</v>
      </c>
      <c r="C79" s="7">
        <f>Data_Revised!C79</f>
        <v>17000</v>
      </c>
      <c r="D79" s="7">
        <f>Data_Revised!D79</f>
        <v>8500</v>
      </c>
      <c r="E79" s="7">
        <f>Data_Revised!E79</f>
        <v>20000</v>
      </c>
      <c r="F79" s="7">
        <f>Data_Revised!F79</f>
        <v>18900</v>
      </c>
      <c r="G79" s="7">
        <f>Data_Revised!G79</f>
        <v>16099.999999999998</v>
      </c>
      <c r="H79" s="7">
        <f>Data_Revised!H79</f>
        <v>12900</v>
      </c>
      <c r="I79" s="12">
        <f>Data_Revised!I79</f>
        <v>3</v>
      </c>
      <c r="J79" s="8"/>
      <c r="K79" s="56">
        <f t="shared" si="44"/>
        <v>7</v>
      </c>
      <c r="L79" s="60">
        <f>IF(B79=1,0,IF(K79&lt;=Parameters!$C$3,Parameters!$D$3,Parameters!$D$4))</f>
        <v>-0.01</v>
      </c>
      <c r="M79" s="7">
        <f>IF(B79=1,Parameters!$C$27,ROUNDDOWN(M78*(1+L79),0))</f>
        <v>13675</v>
      </c>
      <c r="N79" s="63">
        <f>IF(B79=1,Parameters!$C$28,IF(K79&lt;&gt;K78,ROUND(N78*(1+Parameters!$C$29),2),N78))</f>
        <v>75.930000000000007</v>
      </c>
      <c r="O79" s="63">
        <f t="shared" si="35"/>
        <v>1038342.7500000001</v>
      </c>
      <c r="P79" s="60">
        <f>IF(K79=1,Parameters!$C$31,IF(K79&lt;&gt;K78,IF(N79&lt;=Parameters!$C$7,P78+Parameters!$D$7,P78+Parameters!$D$8),P78))</f>
        <v>0.10999999999999997</v>
      </c>
      <c r="Q79" s="63">
        <f t="shared" si="36"/>
        <v>67.58</v>
      </c>
      <c r="R79" s="63">
        <f t="shared" si="28"/>
        <v>1148860</v>
      </c>
      <c r="S79" s="7">
        <f t="shared" si="29"/>
        <v>30675</v>
      </c>
      <c r="T79" s="63">
        <f t="shared" si="37"/>
        <v>2187202.75</v>
      </c>
      <c r="U79" s="63">
        <f t="shared" si="38"/>
        <v>71.302453137734318</v>
      </c>
      <c r="V79" s="63">
        <f>ROUND(U79*(1+Parameters!$C$34),2)</f>
        <v>96.26</v>
      </c>
      <c r="W79" s="63">
        <f>ROUNDDOWN(S79*Parameters!$C$33,0)</f>
        <v>12270</v>
      </c>
      <c r="X79" s="66">
        <f t="shared" si="39"/>
        <v>1181110.2</v>
      </c>
      <c r="Y79" s="8"/>
      <c r="Z79" s="69">
        <f>IF($B79=1,Parameters!C$13,IF(AND($K79&lt;&gt;$K78,MOD($K79-1,Parameters!C$14)=0),ROUND(Z78*(1+Parameters!C$15),2),Z78))</f>
        <v>81.25</v>
      </c>
      <c r="AA79" s="63">
        <f>IF($B79=1,Parameters!D$13,IF(AND($K79&lt;&gt;$K78,MOD($K79-1,Parameters!D$14)=0),ROUND(AA78*(1+Parameters!D$15),2),AA78))</f>
        <v>34.729999999999997</v>
      </c>
      <c r="AB79" s="63">
        <f>IF($B79=1,Parameters!E$13,IF(AND($K79&lt;&gt;$K78,MOD($K79-1,Parameters!E$14)=0),ROUND(AB78*(1+Parameters!E$15),2),AB78))</f>
        <v>46</v>
      </c>
      <c r="AC79" s="63">
        <f>IF($B79=1,Parameters!F$13,IF(AND($K79&lt;&gt;$K78,MOD($K79-1,Parameters!F$14)=0),ROUND(AC78*(1+Parameters!F$15),2),AC78))</f>
        <v>60.5</v>
      </c>
      <c r="AD79" s="63">
        <f t="shared" si="30"/>
        <v>690625</v>
      </c>
      <c r="AE79" s="63">
        <f t="shared" si="31"/>
        <v>694599.99999999988</v>
      </c>
      <c r="AF79" s="63">
        <f t="shared" si="32"/>
        <v>869400</v>
      </c>
      <c r="AG79" s="66">
        <f t="shared" si="33"/>
        <v>974049.99999999988</v>
      </c>
      <c r="AH79" s="83"/>
      <c r="AI79" s="72">
        <f>IF(B79=1,0,IF(I78&lt;Parameters!$C$18,Parameters!$D$18,IF(I78=Parameters!$C$19,Parameters!$D$19,Parameters!$D$20)))</f>
        <v>-0.01</v>
      </c>
      <c r="AJ79" s="63">
        <f>IF(B79=1,Parameters!$C$36,ROUND(AJ78*(1+AI79),2))</f>
        <v>32.909999999999997</v>
      </c>
      <c r="AK79" s="63">
        <f>H79/Parameters!$C$38*(Parameters!$C$38-I79)*AJ79</f>
        <v>382085.1</v>
      </c>
      <c r="AL79" s="63">
        <f>I79*Parameters!$C$37</f>
        <v>60000</v>
      </c>
      <c r="AM79" s="66">
        <f t="shared" si="40"/>
        <v>322085.09999999998</v>
      </c>
      <c r="AN79" s="8"/>
      <c r="AO79" s="69">
        <f t="shared" si="41"/>
        <v>3406645.3</v>
      </c>
      <c r="AP79" s="63">
        <f t="shared" si="34"/>
        <v>3572427.75</v>
      </c>
      <c r="AQ79" s="76">
        <f t="shared" si="42"/>
        <v>-225782.44999999995</v>
      </c>
      <c r="AR79" s="66">
        <f>IF(B79=1,Parameters!$C$40+AQ79,AR78+AQ79)</f>
        <v>8468462.6599999964</v>
      </c>
      <c r="AT79" s="69">
        <f>IF(AND(B79=1,M79=Parameters!$C$27),0,IF(AND(K79&lt;=Parameters!$C$3,M79&gt;M78),0,IF(M79&lt;M78,0,1)))</f>
        <v>0</v>
      </c>
      <c r="AU79" s="63">
        <f>IF(AND(B79=1,N79=Parameters!$C$28),0,IF(AND(K79&lt;&gt;K78,N79&gt;N78),0,IF(N79=N78,0,1)))</f>
        <v>0</v>
      </c>
      <c r="AV79" s="76">
        <f>IF(AND(B79=1,P79=Parameters!$C$31),0,IF(AND(K79&lt;&gt;K78,N79&lt;=Parameters!$C$7,P79&gt;P78),0,IF(AND(K79&lt;&gt;K78,N79&gt;Parameters!$C$8,P79=P78),0,IF(AND(K79=K78,P79=P78),0,1))))</f>
        <v>0</v>
      </c>
      <c r="AW79" s="76">
        <f t="shared" si="43"/>
        <v>0</v>
      </c>
      <c r="AX79" s="76">
        <f>IF(AND($B79=1,Z79=Parameters!C$13),0,IF(AND($K79&lt;&gt;$K78,MOD($K79-1,Parameters!C$14)=0,Z79&gt;Z78),0,IF(Z79=Z78,0,1)))</f>
        <v>0</v>
      </c>
      <c r="AY79" s="76">
        <f>IF(AND($B79=1,AA79=Parameters!D$13),0,IF(AND($K79&lt;&gt;$K78,MOD($K79-1,Parameters!D$14)=0,AA79&gt;AA78),0,IF(AA79=AA78,0,1)))</f>
        <v>0</v>
      </c>
      <c r="AZ79" s="76">
        <f>IF(AND($B79=1,AB79=Parameters!E$13),0,IF(AND($K79&lt;&gt;$K78,MOD($K79-1,Parameters!E$14)=0,AB79&gt;AB78),0,IF(AB79=AB78,0,1)))</f>
        <v>0</v>
      </c>
      <c r="BA79" s="76">
        <f>IF(AND($B79=1,AC79=Parameters!F$13),0,IF(AND($K79&lt;&gt;$K78,MOD($K79-1,Parameters!F$14)=0,AC79&gt;AC78),0,IF(AC79=AC78,0,1)))</f>
        <v>0</v>
      </c>
      <c r="BB79" s="76">
        <f>IF(AND(B79=1,AJ79=Parameters!$C$36),0,IF(AND(I78&lt;Parameters!$C$18,AJ79&gt;AJ78),0,IF(AND(I78=Parameters!$C$19,AJ79=AJ78),0,IF(AND(I78&gt;Parameters!$C$20,AJ79&lt;AJ78),0,1))))</f>
        <v>0</v>
      </c>
      <c r="BC79" s="66">
        <f>IF(B79&lt;&gt;1,IF(AND(AQ79&gt;0,AR79&gt;AR78),0,IF(AND(AQ79&lt;0,AR79&lt;AR78),0,1)),IF(AND(AQ79&gt;0,AR79&gt;Parameters!$C$40),0,IF(AND(AQ79&lt;0,AR79&lt;Parameters!$C$40),0,1)))</f>
        <v>0</v>
      </c>
    </row>
    <row r="80" spans="2:55" x14ac:dyDescent="0.3">
      <c r="B80" s="101">
        <f>Data_Revised!B80</f>
        <v>77</v>
      </c>
      <c r="C80" s="7">
        <f>Data_Revised!C80</f>
        <v>16500</v>
      </c>
      <c r="D80" s="7">
        <f>Data_Revised!D80</f>
        <v>13500</v>
      </c>
      <c r="E80" s="7">
        <f>Data_Revised!E80</f>
        <v>21500</v>
      </c>
      <c r="F80" s="7">
        <f>Data_Revised!F80</f>
        <v>18900</v>
      </c>
      <c r="G80" s="7">
        <f>Data_Revised!G80</f>
        <v>15399.999999999998</v>
      </c>
      <c r="H80" s="7">
        <f>Data_Revised!H80</f>
        <v>14400</v>
      </c>
      <c r="I80" s="12">
        <f>Data_Revised!I80</f>
        <v>2</v>
      </c>
      <c r="J80" s="8"/>
      <c r="K80" s="56">
        <f t="shared" si="44"/>
        <v>7</v>
      </c>
      <c r="L80" s="60">
        <f>IF(B80=1,0,IF(K80&lt;=Parameters!$C$3,Parameters!$D$3,Parameters!$D$4))</f>
        <v>-0.01</v>
      </c>
      <c r="M80" s="7">
        <f>IF(B80=1,Parameters!$C$27,ROUNDDOWN(M79*(1+L80),0))</f>
        <v>13538</v>
      </c>
      <c r="N80" s="63">
        <f>IF(B80=1,Parameters!$C$28,IF(K80&lt;&gt;K79,ROUND(N79*(1+Parameters!$C$29),2),N79))</f>
        <v>75.930000000000007</v>
      </c>
      <c r="O80" s="63">
        <f t="shared" si="35"/>
        <v>1027940.3400000001</v>
      </c>
      <c r="P80" s="60">
        <f>IF(K80=1,Parameters!$C$31,IF(K80&lt;&gt;K79,IF(N80&lt;=Parameters!$C$7,P79+Parameters!$D$7,P79+Parameters!$D$8),P79))</f>
        <v>0.10999999999999997</v>
      </c>
      <c r="Q80" s="63">
        <f t="shared" si="36"/>
        <v>67.58</v>
      </c>
      <c r="R80" s="63">
        <f t="shared" si="28"/>
        <v>1115070</v>
      </c>
      <c r="S80" s="7">
        <f t="shared" si="29"/>
        <v>30038</v>
      </c>
      <c r="T80" s="63">
        <f t="shared" si="37"/>
        <v>2143010.34</v>
      </c>
      <c r="U80" s="63">
        <f t="shared" si="38"/>
        <v>71.343309807577057</v>
      </c>
      <c r="V80" s="63">
        <f>ROUND(U80*(1+Parameters!$C$34),2)</f>
        <v>96.31</v>
      </c>
      <c r="W80" s="63">
        <f>ROUNDDOWN(S80*Parameters!$C$33,0)</f>
        <v>12015</v>
      </c>
      <c r="X80" s="66">
        <f t="shared" si="39"/>
        <v>1157164.6500000001</v>
      </c>
      <c r="Y80" s="8"/>
      <c r="Z80" s="69">
        <f>IF($B80=1,Parameters!C$13,IF(AND($K80&lt;&gt;$K79,MOD($K80-1,Parameters!C$14)=0),ROUND(Z79*(1+Parameters!C$15),2),Z79))</f>
        <v>81.25</v>
      </c>
      <c r="AA80" s="63">
        <f>IF($B80=1,Parameters!D$13,IF(AND($K80&lt;&gt;$K79,MOD($K80-1,Parameters!D$14)=0),ROUND(AA79*(1+Parameters!D$15),2),AA79))</f>
        <v>34.729999999999997</v>
      </c>
      <c r="AB80" s="63">
        <f>IF($B80=1,Parameters!E$13,IF(AND($K80&lt;&gt;$K79,MOD($K80-1,Parameters!E$14)=0),ROUND(AB79*(1+Parameters!E$15),2),AB79))</f>
        <v>46</v>
      </c>
      <c r="AC80" s="63">
        <f>IF($B80=1,Parameters!F$13,IF(AND($K80&lt;&gt;$K79,MOD($K80-1,Parameters!F$14)=0),ROUND(AC79*(1+Parameters!F$15),2),AC79))</f>
        <v>60.5</v>
      </c>
      <c r="AD80" s="63">
        <f t="shared" si="30"/>
        <v>1096875</v>
      </c>
      <c r="AE80" s="63">
        <f t="shared" si="31"/>
        <v>746694.99999999988</v>
      </c>
      <c r="AF80" s="63">
        <f t="shared" si="32"/>
        <v>869400</v>
      </c>
      <c r="AG80" s="66">
        <f t="shared" si="33"/>
        <v>931699.99999999988</v>
      </c>
      <c r="AH80" s="83"/>
      <c r="AI80" s="72">
        <f>IF(B80=1,0,IF(I79&lt;Parameters!$C$18,Parameters!$D$18,IF(I79=Parameters!$C$19,Parameters!$D$19,Parameters!$D$20)))</f>
        <v>0.02</v>
      </c>
      <c r="AJ80" s="63">
        <f>IF(B80=1,Parameters!$C$36,ROUND(AJ79*(1+AI80),2))</f>
        <v>33.57</v>
      </c>
      <c r="AK80" s="63">
        <f>H80/Parameters!$C$38*(Parameters!$C$38-I80)*AJ80</f>
        <v>451180.79999999999</v>
      </c>
      <c r="AL80" s="63">
        <f>I80*Parameters!$C$37</f>
        <v>40000</v>
      </c>
      <c r="AM80" s="66">
        <f t="shared" si="40"/>
        <v>411180.79999999999</v>
      </c>
      <c r="AN80" s="8"/>
      <c r="AO80" s="69">
        <f t="shared" si="41"/>
        <v>3409445.4499999997</v>
      </c>
      <c r="AP80" s="63">
        <f t="shared" si="34"/>
        <v>3986580.34</v>
      </c>
      <c r="AQ80" s="76">
        <f t="shared" si="42"/>
        <v>-617134.88999999966</v>
      </c>
      <c r="AR80" s="66">
        <f>IF(B80=1,Parameters!$C$40+AQ80,AR79+AQ80)</f>
        <v>7851327.7699999968</v>
      </c>
      <c r="AT80" s="69">
        <f>IF(AND(B80=1,M80=Parameters!$C$27),0,IF(AND(K80&lt;=Parameters!$C$3,M80&gt;M79),0,IF(M80&lt;M79,0,1)))</f>
        <v>0</v>
      </c>
      <c r="AU80" s="63">
        <f>IF(AND(B80=1,N80=Parameters!$C$28),0,IF(AND(K80&lt;&gt;K79,N80&gt;N79),0,IF(N80=N79,0,1)))</f>
        <v>0</v>
      </c>
      <c r="AV80" s="76">
        <f>IF(AND(B80=1,P80=Parameters!$C$31),0,IF(AND(K80&lt;&gt;K79,N80&lt;=Parameters!$C$7,P80&gt;P79),0,IF(AND(K80&lt;&gt;K79,N80&gt;Parameters!$C$8,P80=P79),0,IF(AND(K80=K79,P80=P79),0,1))))</f>
        <v>0</v>
      </c>
      <c r="AW80" s="76">
        <f t="shared" si="43"/>
        <v>0</v>
      </c>
      <c r="AX80" s="76">
        <f>IF(AND($B80=1,Z80=Parameters!C$13),0,IF(AND($K80&lt;&gt;$K79,MOD($K80-1,Parameters!C$14)=0,Z80&gt;Z79),0,IF(Z80=Z79,0,1)))</f>
        <v>0</v>
      </c>
      <c r="AY80" s="76">
        <f>IF(AND($B80=1,AA80=Parameters!D$13),0,IF(AND($K80&lt;&gt;$K79,MOD($K80-1,Parameters!D$14)=0,AA80&gt;AA79),0,IF(AA80=AA79,0,1)))</f>
        <v>0</v>
      </c>
      <c r="AZ80" s="76">
        <f>IF(AND($B80=1,AB80=Parameters!E$13),0,IF(AND($K80&lt;&gt;$K79,MOD($K80-1,Parameters!E$14)=0,AB80&gt;AB79),0,IF(AB80=AB79,0,1)))</f>
        <v>0</v>
      </c>
      <c r="BA80" s="76">
        <f>IF(AND($B80=1,AC80=Parameters!F$13),0,IF(AND($K80&lt;&gt;$K79,MOD($K80-1,Parameters!F$14)=0,AC80&gt;AC79),0,IF(AC80=AC79,0,1)))</f>
        <v>0</v>
      </c>
      <c r="BB80" s="76">
        <f>IF(AND(B80=1,AJ80=Parameters!$C$36),0,IF(AND(I79&lt;Parameters!$C$18,AJ80&gt;AJ79),0,IF(AND(I79=Parameters!$C$19,AJ80=AJ79),0,IF(AND(I79&gt;Parameters!$C$20,AJ80&lt;AJ79),0,1))))</f>
        <v>0</v>
      </c>
      <c r="BC80" s="66">
        <f>IF(B80&lt;&gt;1,IF(AND(AQ80&gt;0,AR80&gt;AR79),0,IF(AND(AQ80&lt;0,AR80&lt;AR79),0,1)),IF(AND(AQ80&gt;0,AR80&gt;Parameters!$C$40),0,IF(AND(AQ80&lt;0,AR80&lt;Parameters!$C$40),0,1)))</f>
        <v>0</v>
      </c>
    </row>
    <row r="81" spans="2:55" x14ac:dyDescent="0.3">
      <c r="B81" s="101">
        <f>Data_Revised!B81</f>
        <v>78</v>
      </c>
      <c r="C81" s="7">
        <f>Data_Revised!C81</f>
        <v>19500</v>
      </c>
      <c r="D81" s="7">
        <f>Data_Revised!D81</f>
        <v>12000</v>
      </c>
      <c r="E81" s="7">
        <f>Data_Revised!E81</f>
        <v>18500</v>
      </c>
      <c r="F81" s="7">
        <f>Data_Revised!F81</f>
        <v>22400</v>
      </c>
      <c r="G81" s="7">
        <f>Data_Revised!G81</f>
        <v>14699.999999999998</v>
      </c>
      <c r="H81" s="7">
        <f>Data_Revised!H81</f>
        <v>23700</v>
      </c>
      <c r="I81" s="12">
        <f>Data_Revised!I81</f>
        <v>5</v>
      </c>
      <c r="J81" s="8"/>
      <c r="K81" s="56">
        <f t="shared" si="44"/>
        <v>7</v>
      </c>
      <c r="L81" s="60">
        <f>IF(B81=1,0,IF(K81&lt;=Parameters!$C$3,Parameters!$D$3,Parameters!$D$4))</f>
        <v>-0.01</v>
      </c>
      <c r="M81" s="7">
        <f>IF(B81=1,Parameters!$C$27,ROUNDDOWN(M80*(1+L81),0))</f>
        <v>13402</v>
      </c>
      <c r="N81" s="63">
        <f>IF(B81=1,Parameters!$C$28,IF(K81&lt;&gt;K80,ROUND(N80*(1+Parameters!$C$29),2),N80))</f>
        <v>75.930000000000007</v>
      </c>
      <c r="O81" s="63">
        <f t="shared" si="35"/>
        <v>1017613.8600000001</v>
      </c>
      <c r="P81" s="60">
        <f>IF(K81=1,Parameters!$C$31,IF(K81&lt;&gt;K80,IF(N81&lt;=Parameters!$C$7,P80+Parameters!$D$7,P80+Parameters!$D$8),P80))</f>
        <v>0.10999999999999997</v>
      </c>
      <c r="Q81" s="63">
        <f t="shared" si="36"/>
        <v>67.58</v>
      </c>
      <c r="R81" s="63">
        <f t="shared" si="28"/>
        <v>1317810</v>
      </c>
      <c r="S81" s="7">
        <f t="shared" si="29"/>
        <v>32902</v>
      </c>
      <c r="T81" s="63">
        <f t="shared" si="37"/>
        <v>2335423.8600000003</v>
      </c>
      <c r="U81" s="63">
        <f t="shared" si="38"/>
        <v>70.981212692237563</v>
      </c>
      <c r="V81" s="63">
        <f>ROUND(U81*(1+Parameters!$C$34),2)</f>
        <v>95.82</v>
      </c>
      <c r="W81" s="63">
        <f>ROUNDDOWN(S81*Parameters!$C$33,0)</f>
        <v>13160</v>
      </c>
      <c r="X81" s="66">
        <f t="shared" si="39"/>
        <v>1260991.2</v>
      </c>
      <c r="Y81" s="8"/>
      <c r="Z81" s="69">
        <f>IF($B81=1,Parameters!C$13,IF(AND($K81&lt;&gt;$K80,MOD($K81-1,Parameters!C$14)=0),ROUND(Z80*(1+Parameters!C$15),2),Z80))</f>
        <v>81.25</v>
      </c>
      <c r="AA81" s="63">
        <f>IF($B81=1,Parameters!D$13,IF(AND($K81&lt;&gt;$K80,MOD($K81-1,Parameters!D$14)=0),ROUND(AA80*(1+Parameters!D$15),2),AA80))</f>
        <v>34.729999999999997</v>
      </c>
      <c r="AB81" s="63">
        <f>IF($B81=1,Parameters!E$13,IF(AND($K81&lt;&gt;$K80,MOD($K81-1,Parameters!E$14)=0),ROUND(AB80*(1+Parameters!E$15),2),AB80))</f>
        <v>46</v>
      </c>
      <c r="AC81" s="63">
        <f>IF($B81=1,Parameters!F$13,IF(AND($K81&lt;&gt;$K80,MOD($K81-1,Parameters!F$14)=0),ROUND(AC80*(1+Parameters!F$15),2),AC80))</f>
        <v>60.5</v>
      </c>
      <c r="AD81" s="63">
        <f t="shared" si="30"/>
        <v>975000</v>
      </c>
      <c r="AE81" s="63">
        <f t="shared" si="31"/>
        <v>642505</v>
      </c>
      <c r="AF81" s="63">
        <f t="shared" si="32"/>
        <v>1030400</v>
      </c>
      <c r="AG81" s="66">
        <f t="shared" si="33"/>
        <v>889349.99999999988</v>
      </c>
      <c r="AH81" s="83"/>
      <c r="AI81" s="72">
        <f>IF(B81=1,0,IF(I80&lt;Parameters!$C$18,Parameters!$D$18,IF(I80=Parameters!$C$19,Parameters!$D$19,Parameters!$D$20)))</f>
        <v>0.02</v>
      </c>
      <c r="AJ81" s="63">
        <f>IF(B81=1,Parameters!$C$36,ROUND(AJ80*(1+AI81),2))</f>
        <v>34.24</v>
      </c>
      <c r="AK81" s="63">
        <f>H81/Parameters!$C$38*(Parameters!$C$38-I81)*AJ81</f>
        <v>676240</v>
      </c>
      <c r="AL81" s="63">
        <f>I81*Parameters!$C$37</f>
        <v>100000</v>
      </c>
      <c r="AM81" s="66">
        <f t="shared" si="40"/>
        <v>576240</v>
      </c>
      <c r="AN81" s="8"/>
      <c r="AO81" s="69">
        <f t="shared" si="41"/>
        <v>3856981.2</v>
      </c>
      <c r="AP81" s="63">
        <f t="shared" si="34"/>
        <v>3952928.8600000003</v>
      </c>
      <c r="AQ81" s="76">
        <f t="shared" si="42"/>
        <v>-195947.66000000027</v>
      </c>
      <c r="AR81" s="66">
        <f>IF(B81=1,Parameters!$C$40+AQ81,AR80+AQ81)</f>
        <v>7655380.1099999966</v>
      </c>
      <c r="AT81" s="69">
        <f>IF(AND(B81=1,M81=Parameters!$C$27),0,IF(AND(K81&lt;=Parameters!$C$3,M81&gt;M80),0,IF(M81&lt;M80,0,1)))</f>
        <v>0</v>
      </c>
      <c r="AU81" s="63">
        <f>IF(AND(B81=1,N81=Parameters!$C$28),0,IF(AND(K81&lt;&gt;K80,N81&gt;N80),0,IF(N81=N80,0,1)))</f>
        <v>0</v>
      </c>
      <c r="AV81" s="76">
        <f>IF(AND(B81=1,P81=Parameters!$C$31),0,IF(AND(K81&lt;&gt;K80,N81&lt;=Parameters!$C$7,P81&gt;P80),0,IF(AND(K81&lt;&gt;K80,N81&gt;Parameters!$C$8,P81=P80),0,IF(AND(K81=K80,P81=P80),0,1))))</f>
        <v>0</v>
      </c>
      <c r="AW81" s="76">
        <f t="shared" si="43"/>
        <v>0</v>
      </c>
      <c r="AX81" s="76">
        <f>IF(AND($B81=1,Z81=Parameters!C$13),0,IF(AND($K81&lt;&gt;$K80,MOD($K81-1,Parameters!C$14)=0,Z81&gt;Z80),0,IF(Z81=Z80,0,1)))</f>
        <v>0</v>
      </c>
      <c r="AY81" s="76">
        <f>IF(AND($B81=1,AA81=Parameters!D$13),0,IF(AND($K81&lt;&gt;$K80,MOD($K81-1,Parameters!D$14)=0,AA81&gt;AA80),0,IF(AA81=AA80,0,1)))</f>
        <v>0</v>
      </c>
      <c r="AZ81" s="76">
        <f>IF(AND($B81=1,AB81=Parameters!E$13),0,IF(AND($K81&lt;&gt;$K80,MOD($K81-1,Parameters!E$14)=0,AB81&gt;AB80),0,IF(AB81=AB80,0,1)))</f>
        <v>0</v>
      </c>
      <c r="BA81" s="76">
        <f>IF(AND($B81=1,AC81=Parameters!F$13),0,IF(AND($K81&lt;&gt;$K80,MOD($K81-1,Parameters!F$14)=0,AC81&gt;AC80),0,IF(AC81=AC80,0,1)))</f>
        <v>0</v>
      </c>
      <c r="BB81" s="76">
        <f>IF(AND(B81=1,AJ81=Parameters!$C$36),0,IF(AND(I80&lt;Parameters!$C$18,AJ81&gt;AJ80),0,IF(AND(I80=Parameters!$C$19,AJ81=AJ80),0,IF(AND(I80&gt;Parameters!$C$20,AJ81&lt;AJ80),0,1))))</f>
        <v>0</v>
      </c>
      <c r="BC81" s="66">
        <f>IF(B81&lt;&gt;1,IF(AND(AQ81&gt;0,AR81&gt;AR80),0,IF(AND(AQ81&lt;0,AR81&lt;AR80),0,1)),IF(AND(AQ81&gt;0,AR81&gt;Parameters!$C$40),0,IF(AND(AQ81&lt;0,AR81&lt;Parameters!$C$40),0,1)))</f>
        <v>0</v>
      </c>
    </row>
    <row r="82" spans="2:55" x14ac:dyDescent="0.3">
      <c r="B82" s="101">
        <f>Data_Revised!B82</f>
        <v>79</v>
      </c>
      <c r="C82" s="7">
        <f>Data_Revised!C82</f>
        <v>18000</v>
      </c>
      <c r="D82" s="7">
        <f>Data_Revised!D82</f>
        <v>12000</v>
      </c>
      <c r="E82" s="7">
        <f>Data_Revised!E82</f>
        <v>22000</v>
      </c>
      <c r="F82" s="7">
        <f>Data_Revised!F82</f>
        <v>22400</v>
      </c>
      <c r="G82" s="7">
        <f>Data_Revised!G82</f>
        <v>16099.999999999998</v>
      </c>
      <c r="H82" s="7">
        <f>Data_Revised!H82</f>
        <v>14400</v>
      </c>
      <c r="I82" s="12">
        <f>Data_Revised!I82</f>
        <v>5</v>
      </c>
      <c r="J82" s="8"/>
      <c r="K82" s="56">
        <f t="shared" si="44"/>
        <v>7</v>
      </c>
      <c r="L82" s="60">
        <f>IF(B82=1,0,IF(K82&lt;=Parameters!$C$3,Parameters!$D$3,Parameters!$D$4))</f>
        <v>-0.01</v>
      </c>
      <c r="M82" s="7">
        <f>IF(B82=1,Parameters!$C$27,ROUNDDOWN(M81*(1+L82),0))</f>
        <v>13267</v>
      </c>
      <c r="N82" s="63">
        <f>IF(B82=1,Parameters!$C$28,IF(K82&lt;&gt;K81,ROUND(N81*(1+Parameters!$C$29),2),N81))</f>
        <v>75.930000000000007</v>
      </c>
      <c r="O82" s="63">
        <f t="shared" si="35"/>
        <v>1007363.31</v>
      </c>
      <c r="P82" s="60">
        <f>IF(K82=1,Parameters!$C$31,IF(K82&lt;&gt;K81,IF(N82&lt;=Parameters!$C$7,P81+Parameters!$D$7,P81+Parameters!$D$8),P81))</f>
        <v>0.10999999999999997</v>
      </c>
      <c r="Q82" s="63">
        <f t="shared" si="36"/>
        <v>67.58</v>
      </c>
      <c r="R82" s="63">
        <f t="shared" si="28"/>
        <v>1216440</v>
      </c>
      <c r="S82" s="7">
        <f t="shared" si="29"/>
        <v>31267</v>
      </c>
      <c r="T82" s="63">
        <f t="shared" si="37"/>
        <v>2223803.31</v>
      </c>
      <c r="U82" s="63">
        <f t="shared" si="38"/>
        <v>71.123014999840095</v>
      </c>
      <c r="V82" s="63">
        <f>ROUND(U82*(1+Parameters!$C$34),2)</f>
        <v>96.02</v>
      </c>
      <c r="W82" s="63">
        <f>ROUNDDOWN(S82*Parameters!$C$33,0)</f>
        <v>12506</v>
      </c>
      <c r="X82" s="66">
        <f t="shared" si="39"/>
        <v>1200826.1199999999</v>
      </c>
      <c r="Y82" s="8"/>
      <c r="Z82" s="69">
        <f>IF($B82=1,Parameters!C$13,IF(AND($K82&lt;&gt;$K81,MOD($K82-1,Parameters!C$14)=0),ROUND(Z81*(1+Parameters!C$15),2),Z81))</f>
        <v>81.25</v>
      </c>
      <c r="AA82" s="63">
        <f>IF($B82=1,Parameters!D$13,IF(AND($K82&lt;&gt;$K81,MOD($K82-1,Parameters!D$14)=0),ROUND(AA81*(1+Parameters!D$15),2),AA81))</f>
        <v>34.729999999999997</v>
      </c>
      <c r="AB82" s="63">
        <f>IF($B82=1,Parameters!E$13,IF(AND($K82&lt;&gt;$K81,MOD($K82-1,Parameters!E$14)=0),ROUND(AB81*(1+Parameters!E$15),2),AB81))</f>
        <v>46</v>
      </c>
      <c r="AC82" s="63">
        <f>IF($B82=1,Parameters!F$13,IF(AND($K82&lt;&gt;$K81,MOD($K82-1,Parameters!F$14)=0),ROUND(AC81*(1+Parameters!F$15),2),AC81))</f>
        <v>60.5</v>
      </c>
      <c r="AD82" s="63">
        <f t="shared" si="30"/>
        <v>975000</v>
      </c>
      <c r="AE82" s="63">
        <f t="shared" si="31"/>
        <v>764059.99999999988</v>
      </c>
      <c r="AF82" s="63">
        <f t="shared" si="32"/>
        <v>1030400</v>
      </c>
      <c r="AG82" s="66">
        <f t="shared" si="33"/>
        <v>974049.99999999988</v>
      </c>
      <c r="AH82" s="83"/>
      <c r="AI82" s="72">
        <f>IF(B82=1,0,IF(I81&lt;Parameters!$C$18,Parameters!$D$18,IF(I81=Parameters!$C$19,Parameters!$D$19,Parameters!$D$20)))</f>
        <v>-0.01</v>
      </c>
      <c r="AJ82" s="63">
        <f>IF(B82=1,Parameters!$C$36,ROUND(AJ81*(1+AI82),2))</f>
        <v>33.9</v>
      </c>
      <c r="AK82" s="63">
        <f>H82/Parameters!$C$38*(Parameters!$C$38-I82)*AJ82</f>
        <v>406800</v>
      </c>
      <c r="AL82" s="63">
        <f>I82*Parameters!$C$37</f>
        <v>100000</v>
      </c>
      <c r="AM82" s="66">
        <f t="shared" si="40"/>
        <v>306800</v>
      </c>
      <c r="AN82" s="8"/>
      <c r="AO82" s="69">
        <f t="shared" si="41"/>
        <v>3612076.12</v>
      </c>
      <c r="AP82" s="63">
        <f t="shared" si="34"/>
        <v>3962863.31</v>
      </c>
      <c r="AQ82" s="76">
        <f t="shared" si="42"/>
        <v>-450787.19000000006</v>
      </c>
      <c r="AR82" s="66">
        <f>IF(B82=1,Parameters!$C$40+AQ82,AR81+AQ82)</f>
        <v>7204592.9199999962</v>
      </c>
      <c r="AT82" s="69">
        <f>IF(AND(B82=1,M82=Parameters!$C$27),0,IF(AND(K82&lt;=Parameters!$C$3,M82&gt;M81),0,IF(M82&lt;M81,0,1)))</f>
        <v>0</v>
      </c>
      <c r="AU82" s="63">
        <f>IF(AND(B82=1,N82=Parameters!$C$28),0,IF(AND(K82&lt;&gt;K81,N82&gt;N81),0,IF(N82=N81,0,1)))</f>
        <v>0</v>
      </c>
      <c r="AV82" s="76">
        <f>IF(AND(B82=1,P82=Parameters!$C$31),0,IF(AND(K82&lt;&gt;K81,N82&lt;=Parameters!$C$7,P82&gt;P81),0,IF(AND(K82&lt;&gt;K81,N82&gt;Parameters!$C$8,P82=P81),0,IF(AND(K82=K81,P82=P81),0,1))))</f>
        <v>0</v>
      </c>
      <c r="AW82" s="76">
        <f t="shared" si="43"/>
        <v>0</v>
      </c>
      <c r="AX82" s="76">
        <f>IF(AND($B82=1,Z82=Parameters!C$13),0,IF(AND($K82&lt;&gt;$K81,MOD($K82-1,Parameters!C$14)=0,Z82&gt;Z81),0,IF(Z82=Z81,0,1)))</f>
        <v>0</v>
      </c>
      <c r="AY82" s="76">
        <f>IF(AND($B82=1,AA82=Parameters!D$13),0,IF(AND($K82&lt;&gt;$K81,MOD($K82-1,Parameters!D$14)=0,AA82&gt;AA81),0,IF(AA82=AA81,0,1)))</f>
        <v>0</v>
      </c>
      <c r="AZ82" s="76">
        <f>IF(AND($B82=1,AB82=Parameters!E$13),0,IF(AND($K82&lt;&gt;$K81,MOD($K82-1,Parameters!E$14)=0,AB82&gt;AB81),0,IF(AB82=AB81,0,1)))</f>
        <v>0</v>
      </c>
      <c r="BA82" s="76">
        <f>IF(AND($B82=1,AC82=Parameters!F$13),0,IF(AND($K82&lt;&gt;$K81,MOD($K82-1,Parameters!F$14)=0,AC82&gt;AC81),0,IF(AC82=AC81,0,1)))</f>
        <v>0</v>
      </c>
      <c r="BB82" s="76">
        <f>IF(AND(B82=1,AJ82=Parameters!$C$36),0,IF(AND(I81&lt;Parameters!$C$18,AJ82&gt;AJ81),0,IF(AND(I81=Parameters!$C$19,AJ82=AJ81),0,IF(AND(I81&gt;Parameters!$C$20,AJ82&lt;AJ81),0,1))))</f>
        <v>0</v>
      </c>
      <c r="BC82" s="66">
        <f>IF(B82&lt;&gt;1,IF(AND(AQ82&gt;0,AR82&gt;AR81),0,IF(AND(AQ82&lt;0,AR82&lt;AR81),0,1)),IF(AND(AQ82&gt;0,AR82&gt;Parameters!$C$40),0,IF(AND(AQ82&lt;0,AR82&lt;Parameters!$C$40),0,1)))</f>
        <v>0</v>
      </c>
    </row>
    <row r="83" spans="2:55" x14ac:dyDescent="0.3">
      <c r="B83" s="101">
        <f>Data_Revised!B83</f>
        <v>80</v>
      </c>
      <c r="C83" s="7">
        <f>Data_Revised!C83</f>
        <v>18000</v>
      </c>
      <c r="D83" s="7">
        <f>Data_Revised!D83</f>
        <v>13500</v>
      </c>
      <c r="E83" s="7">
        <f>Data_Revised!E83</f>
        <v>18500</v>
      </c>
      <c r="F83" s="7">
        <f>Data_Revised!F83</f>
        <v>17500</v>
      </c>
      <c r="G83" s="7">
        <f>Data_Revised!G83</f>
        <v>12600</v>
      </c>
      <c r="H83" s="7">
        <f>Data_Revised!H83</f>
        <v>10800</v>
      </c>
      <c r="I83" s="12">
        <f>Data_Revised!I83</f>
        <v>2</v>
      </c>
      <c r="J83" s="8"/>
      <c r="K83" s="56">
        <f t="shared" si="44"/>
        <v>7</v>
      </c>
      <c r="L83" s="60">
        <f>IF(B83=1,0,IF(K83&lt;=Parameters!$C$3,Parameters!$D$3,Parameters!$D$4))</f>
        <v>-0.01</v>
      </c>
      <c r="M83" s="7">
        <f>IF(B83=1,Parameters!$C$27,ROUNDDOWN(M82*(1+L83),0))</f>
        <v>13134</v>
      </c>
      <c r="N83" s="63">
        <f>IF(B83=1,Parameters!$C$28,IF(K83&lt;&gt;K82,ROUND(N82*(1+Parameters!$C$29),2),N82))</f>
        <v>75.930000000000007</v>
      </c>
      <c r="O83" s="63">
        <f t="shared" si="35"/>
        <v>997264.62000000011</v>
      </c>
      <c r="P83" s="60">
        <f>IF(K83=1,Parameters!$C$31,IF(K83&lt;&gt;K82,IF(N83&lt;=Parameters!$C$7,P82+Parameters!$D$7,P82+Parameters!$D$8),P82))</f>
        <v>0.10999999999999997</v>
      </c>
      <c r="Q83" s="63">
        <f t="shared" si="36"/>
        <v>67.58</v>
      </c>
      <c r="R83" s="63">
        <f t="shared" si="28"/>
        <v>1216440</v>
      </c>
      <c r="S83" s="7">
        <f t="shared" si="29"/>
        <v>31134</v>
      </c>
      <c r="T83" s="63">
        <f t="shared" si="37"/>
        <v>2213704.62</v>
      </c>
      <c r="U83" s="63">
        <f t="shared" si="38"/>
        <v>71.102480246675668</v>
      </c>
      <c r="V83" s="63">
        <f>ROUND(U83*(1+Parameters!$C$34),2)</f>
        <v>95.99</v>
      </c>
      <c r="W83" s="63">
        <f>ROUNDDOWN(S83*Parameters!$C$33,0)</f>
        <v>12453</v>
      </c>
      <c r="X83" s="66">
        <f t="shared" si="39"/>
        <v>1195363.47</v>
      </c>
      <c r="Y83" s="8"/>
      <c r="Z83" s="69">
        <f>IF($B83=1,Parameters!C$13,IF(AND($K83&lt;&gt;$K82,MOD($K83-1,Parameters!C$14)=0),ROUND(Z82*(1+Parameters!C$15),2),Z82))</f>
        <v>81.25</v>
      </c>
      <c r="AA83" s="63">
        <f>IF($B83=1,Parameters!D$13,IF(AND($K83&lt;&gt;$K82,MOD($K83-1,Parameters!D$14)=0),ROUND(AA82*(1+Parameters!D$15),2),AA82))</f>
        <v>34.729999999999997</v>
      </c>
      <c r="AB83" s="63">
        <f>IF($B83=1,Parameters!E$13,IF(AND($K83&lt;&gt;$K82,MOD($K83-1,Parameters!E$14)=0),ROUND(AB82*(1+Parameters!E$15),2),AB82))</f>
        <v>46</v>
      </c>
      <c r="AC83" s="63">
        <f>IF($B83=1,Parameters!F$13,IF(AND($K83&lt;&gt;$K82,MOD($K83-1,Parameters!F$14)=0),ROUND(AC82*(1+Parameters!F$15),2),AC82))</f>
        <v>60.5</v>
      </c>
      <c r="AD83" s="63">
        <f t="shared" si="30"/>
        <v>1096875</v>
      </c>
      <c r="AE83" s="63">
        <f t="shared" si="31"/>
        <v>642505</v>
      </c>
      <c r="AF83" s="63">
        <f t="shared" si="32"/>
        <v>805000</v>
      </c>
      <c r="AG83" s="66">
        <f t="shared" si="33"/>
        <v>762300</v>
      </c>
      <c r="AH83" s="83"/>
      <c r="AI83" s="72">
        <f>IF(B83=1,0,IF(I82&lt;Parameters!$C$18,Parameters!$D$18,IF(I82=Parameters!$C$19,Parameters!$D$19,Parameters!$D$20)))</f>
        <v>-0.01</v>
      </c>
      <c r="AJ83" s="63">
        <f>IF(B83=1,Parameters!$C$36,ROUND(AJ82*(1+AI83),2))</f>
        <v>33.56</v>
      </c>
      <c r="AK83" s="63">
        <f>H83/Parameters!$C$38*(Parameters!$C$38-I83)*AJ83</f>
        <v>338284.80000000005</v>
      </c>
      <c r="AL83" s="63">
        <f>I83*Parameters!$C$37</f>
        <v>40000</v>
      </c>
      <c r="AM83" s="66">
        <f t="shared" si="40"/>
        <v>298284.80000000005</v>
      </c>
      <c r="AN83" s="8"/>
      <c r="AO83" s="69">
        <f t="shared" si="41"/>
        <v>3100948.2699999996</v>
      </c>
      <c r="AP83" s="63">
        <f t="shared" si="34"/>
        <v>3953084.62</v>
      </c>
      <c r="AQ83" s="76">
        <f t="shared" si="42"/>
        <v>-892136.35000000033</v>
      </c>
      <c r="AR83" s="66">
        <f>IF(B83=1,Parameters!$C$40+AQ83,AR82+AQ83)</f>
        <v>6312456.5699999956</v>
      </c>
      <c r="AT83" s="69">
        <f>IF(AND(B83=1,M83=Parameters!$C$27),0,IF(AND(K83&lt;=Parameters!$C$3,M83&gt;M82),0,IF(M83&lt;M82,0,1)))</f>
        <v>0</v>
      </c>
      <c r="AU83" s="63">
        <f>IF(AND(B83=1,N83=Parameters!$C$28),0,IF(AND(K83&lt;&gt;K82,N83&gt;N82),0,IF(N83=N82,0,1)))</f>
        <v>0</v>
      </c>
      <c r="AV83" s="76">
        <f>IF(AND(B83=1,P83=Parameters!$C$31),0,IF(AND(K83&lt;&gt;K82,N83&lt;=Parameters!$C$7,P83&gt;P82),0,IF(AND(K83&lt;&gt;K82,N83&gt;Parameters!$C$8,P83=P82),0,IF(AND(K83=K82,P83=P82),0,1))))</f>
        <v>0</v>
      </c>
      <c r="AW83" s="76">
        <f t="shared" si="43"/>
        <v>0</v>
      </c>
      <c r="AX83" s="76">
        <f>IF(AND($B83=1,Z83=Parameters!C$13),0,IF(AND($K83&lt;&gt;$K82,MOD($K83-1,Parameters!C$14)=0,Z83&gt;Z82),0,IF(Z83=Z82,0,1)))</f>
        <v>0</v>
      </c>
      <c r="AY83" s="76">
        <f>IF(AND($B83=1,AA83=Parameters!D$13),0,IF(AND($K83&lt;&gt;$K82,MOD($K83-1,Parameters!D$14)=0,AA83&gt;AA82),0,IF(AA83=AA82,0,1)))</f>
        <v>0</v>
      </c>
      <c r="AZ83" s="76">
        <f>IF(AND($B83=1,AB83=Parameters!E$13),0,IF(AND($K83&lt;&gt;$K82,MOD($K83-1,Parameters!E$14)=0,AB83&gt;AB82),0,IF(AB83=AB82,0,1)))</f>
        <v>0</v>
      </c>
      <c r="BA83" s="76">
        <f>IF(AND($B83=1,AC83=Parameters!F$13),0,IF(AND($K83&lt;&gt;$K82,MOD($K83-1,Parameters!F$14)=0,AC83&gt;AC82),0,IF(AC83=AC82,0,1)))</f>
        <v>0</v>
      </c>
      <c r="BB83" s="76">
        <f>IF(AND(B83=1,AJ83=Parameters!$C$36),0,IF(AND(I82&lt;Parameters!$C$18,AJ83&gt;AJ82),0,IF(AND(I82=Parameters!$C$19,AJ83=AJ82),0,IF(AND(I82&gt;Parameters!$C$20,AJ83&lt;AJ82),0,1))))</f>
        <v>0</v>
      </c>
      <c r="BC83" s="66">
        <f>IF(B83&lt;&gt;1,IF(AND(AQ83&gt;0,AR83&gt;AR82),0,IF(AND(AQ83&lt;0,AR83&lt;AR82),0,1)),IF(AND(AQ83&gt;0,AR83&gt;Parameters!$C$40),0,IF(AND(AQ83&lt;0,AR83&lt;Parameters!$C$40),0,1)))</f>
        <v>0</v>
      </c>
    </row>
    <row r="84" spans="2:55" x14ac:dyDescent="0.3">
      <c r="B84" s="101">
        <f>Data_Revised!B84</f>
        <v>81</v>
      </c>
      <c r="C84" s="7">
        <f>Data_Revised!C84</f>
        <v>18500</v>
      </c>
      <c r="D84" s="7">
        <f>Data_Revised!D84</f>
        <v>7500</v>
      </c>
      <c r="E84" s="7">
        <f>Data_Revised!E84</f>
        <v>18000</v>
      </c>
      <c r="F84" s="7">
        <f>Data_Revised!F84</f>
        <v>21700</v>
      </c>
      <c r="G84" s="7">
        <f>Data_Revised!G84</f>
        <v>18900</v>
      </c>
      <c r="H84" s="7">
        <f>Data_Revised!H84</f>
        <v>15000</v>
      </c>
      <c r="I84" s="12">
        <f>Data_Revised!I84</f>
        <v>6</v>
      </c>
      <c r="J84" s="8"/>
      <c r="K84" s="56">
        <f t="shared" si="44"/>
        <v>7</v>
      </c>
      <c r="L84" s="60">
        <f>IF(B84=1,0,IF(K84&lt;=Parameters!$C$3,Parameters!$D$3,Parameters!$D$4))</f>
        <v>-0.01</v>
      </c>
      <c r="M84" s="7">
        <f>IF(B84=1,Parameters!$C$27,ROUNDDOWN(M83*(1+L84),0))</f>
        <v>13002</v>
      </c>
      <c r="N84" s="63">
        <f>IF(B84=1,Parameters!$C$28,IF(K84&lt;&gt;K83,ROUND(N83*(1+Parameters!$C$29),2),N83))</f>
        <v>75.930000000000007</v>
      </c>
      <c r="O84" s="63">
        <f t="shared" si="35"/>
        <v>987241.8600000001</v>
      </c>
      <c r="P84" s="60">
        <f>IF(K84=1,Parameters!$C$31,IF(K84&lt;&gt;K83,IF(N84&lt;=Parameters!$C$7,P83+Parameters!$D$7,P83+Parameters!$D$8),P83))</f>
        <v>0.10999999999999997</v>
      </c>
      <c r="Q84" s="63">
        <f t="shared" si="36"/>
        <v>67.58</v>
      </c>
      <c r="R84" s="63">
        <f t="shared" si="28"/>
        <v>1250230</v>
      </c>
      <c r="S84" s="7">
        <f t="shared" si="29"/>
        <v>31502</v>
      </c>
      <c r="T84" s="63">
        <f t="shared" si="37"/>
        <v>2237471.8600000003</v>
      </c>
      <c r="U84" s="63">
        <f t="shared" si="38"/>
        <v>71.026343089327668</v>
      </c>
      <c r="V84" s="63">
        <f>ROUND(U84*(1+Parameters!$C$34),2)</f>
        <v>95.89</v>
      </c>
      <c r="W84" s="63">
        <f>ROUNDDOWN(S84*Parameters!$C$33,0)</f>
        <v>12600</v>
      </c>
      <c r="X84" s="66">
        <f t="shared" si="39"/>
        <v>1208214</v>
      </c>
      <c r="Y84" s="8"/>
      <c r="Z84" s="69">
        <f>IF($B84=1,Parameters!C$13,IF(AND($K84&lt;&gt;$K83,MOD($K84-1,Parameters!C$14)=0),ROUND(Z83*(1+Parameters!C$15),2),Z83))</f>
        <v>81.25</v>
      </c>
      <c r="AA84" s="63">
        <f>IF($B84=1,Parameters!D$13,IF(AND($K84&lt;&gt;$K83,MOD($K84-1,Parameters!D$14)=0),ROUND(AA83*(1+Parameters!D$15),2),AA83))</f>
        <v>34.729999999999997</v>
      </c>
      <c r="AB84" s="63">
        <f>IF($B84=1,Parameters!E$13,IF(AND($K84&lt;&gt;$K83,MOD($K84-1,Parameters!E$14)=0),ROUND(AB83*(1+Parameters!E$15),2),AB83))</f>
        <v>46</v>
      </c>
      <c r="AC84" s="63">
        <f>IF($B84=1,Parameters!F$13,IF(AND($K84&lt;&gt;$K83,MOD($K84-1,Parameters!F$14)=0),ROUND(AC83*(1+Parameters!F$15),2),AC83))</f>
        <v>60.5</v>
      </c>
      <c r="AD84" s="63">
        <f t="shared" si="30"/>
        <v>609375</v>
      </c>
      <c r="AE84" s="63">
        <f t="shared" si="31"/>
        <v>625140</v>
      </c>
      <c r="AF84" s="63">
        <f t="shared" si="32"/>
        <v>998200</v>
      </c>
      <c r="AG84" s="66">
        <f t="shared" si="33"/>
        <v>1143450</v>
      </c>
      <c r="AH84" s="83"/>
      <c r="AI84" s="72">
        <f>IF(B84=1,0,IF(I83&lt;Parameters!$C$18,Parameters!$D$18,IF(I83=Parameters!$C$19,Parameters!$D$19,Parameters!$D$20)))</f>
        <v>0.02</v>
      </c>
      <c r="AJ84" s="63">
        <f>IF(B84=1,Parameters!$C$36,ROUND(AJ83*(1+AI84),2))</f>
        <v>34.229999999999997</v>
      </c>
      <c r="AK84" s="63">
        <f>H84/Parameters!$C$38*(Parameters!$C$38-I84)*AJ84</f>
        <v>410759.99999999994</v>
      </c>
      <c r="AL84" s="63">
        <f>I84*Parameters!$C$37</f>
        <v>120000</v>
      </c>
      <c r="AM84" s="66">
        <f t="shared" si="40"/>
        <v>290759.99999999994</v>
      </c>
      <c r="AN84" s="8"/>
      <c r="AO84" s="69">
        <f t="shared" si="41"/>
        <v>3760624</v>
      </c>
      <c r="AP84" s="63">
        <f t="shared" si="34"/>
        <v>3471986.8600000003</v>
      </c>
      <c r="AQ84" s="76">
        <f t="shared" si="42"/>
        <v>168637.13999999961</v>
      </c>
      <c r="AR84" s="66">
        <f>IF(B84=1,Parameters!$C$40+AQ84,AR83+AQ84)</f>
        <v>6481093.7099999953</v>
      </c>
      <c r="AT84" s="69">
        <f>IF(AND(B84=1,M84=Parameters!$C$27),0,IF(AND(K84&lt;=Parameters!$C$3,M84&gt;M83),0,IF(M84&lt;M83,0,1)))</f>
        <v>0</v>
      </c>
      <c r="AU84" s="63">
        <f>IF(AND(B84=1,N84=Parameters!$C$28),0,IF(AND(K84&lt;&gt;K83,N84&gt;N83),0,IF(N84=N83,0,1)))</f>
        <v>0</v>
      </c>
      <c r="AV84" s="76">
        <f>IF(AND(B84=1,P84=Parameters!$C$31),0,IF(AND(K84&lt;&gt;K83,N84&lt;=Parameters!$C$7,P84&gt;P83),0,IF(AND(K84&lt;&gt;K83,N84&gt;Parameters!$C$8,P84=P83),0,IF(AND(K84=K83,P84=P83),0,1))))</f>
        <v>0</v>
      </c>
      <c r="AW84" s="76">
        <f t="shared" si="43"/>
        <v>0</v>
      </c>
      <c r="AX84" s="76">
        <f>IF(AND($B84=1,Z84=Parameters!C$13),0,IF(AND($K84&lt;&gt;$K83,MOD($K84-1,Parameters!C$14)=0,Z84&gt;Z83),0,IF(Z84=Z83,0,1)))</f>
        <v>0</v>
      </c>
      <c r="AY84" s="76">
        <f>IF(AND($B84=1,AA84=Parameters!D$13),0,IF(AND($K84&lt;&gt;$K83,MOD($K84-1,Parameters!D$14)=0,AA84&gt;AA83),0,IF(AA84=AA83,0,1)))</f>
        <v>0</v>
      </c>
      <c r="AZ84" s="76">
        <f>IF(AND($B84=1,AB84=Parameters!E$13),0,IF(AND($K84&lt;&gt;$K83,MOD($K84-1,Parameters!E$14)=0,AB84&gt;AB83),0,IF(AB84=AB83,0,1)))</f>
        <v>0</v>
      </c>
      <c r="BA84" s="76">
        <f>IF(AND($B84=1,AC84=Parameters!F$13),0,IF(AND($K84&lt;&gt;$K83,MOD($K84-1,Parameters!F$14)=0,AC84&gt;AC83),0,IF(AC84=AC83,0,1)))</f>
        <v>0</v>
      </c>
      <c r="BB84" s="76">
        <f>IF(AND(B84=1,AJ84=Parameters!$C$36),0,IF(AND(I83&lt;Parameters!$C$18,AJ84&gt;AJ83),0,IF(AND(I83=Parameters!$C$19,AJ84=AJ83),0,IF(AND(I83&gt;Parameters!$C$20,AJ84&lt;AJ83),0,1))))</f>
        <v>0</v>
      </c>
      <c r="BC84" s="66">
        <f>IF(B84&lt;&gt;1,IF(AND(AQ84&gt;0,AR84&gt;AR83),0,IF(AND(AQ84&lt;0,AR84&lt;AR83),0,1)),IF(AND(AQ84&gt;0,AR84&gt;Parameters!$C$40),0,IF(AND(AQ84&lt;0,AR84&lt;Parameters!$C$40),0,1)))</f>
        <v>0</v>
      </c>
    </row>
    <row r="85" spans="2:55" x14ac:dyDescent="0.3">
      <c r="B85" s="101">
        <f>Data_Revised!B85</f>
        <v>82</v>
      </c>
      <c r="C85" s="7">
        <f>Data_Revised!C85</f>
        <v>11500</v>
      </c>
      <c r="D85" s="7">
        <f>Data_Revised!D85</f>
        <v>13000</v>
      </c>
      <c r="E85" s="7">
        <f>Data_Revised!E85</f>
        <v>22500</v>
      </c>
      <c r="F85" s="7">
        <f>Data_Revised!F85</f>
        <v>18200</v>
      </c>
      <c r="G85" s="7">
        <f>Data_Revised!G85</f>
        <v>21000</v>
      </c>
      <c r="H85" s="7">
        <f>Data_Revised!H85</f>
        <v>19200</v>
      </c>
      <c r="I85" s="12">
        <f>Data_Revised!I85</f>
        <v>3</v>
      </c>
      <c r="J85" s="8"/>
      <c r="K85" s="56">
        <f t="shared" si="44"/>
        <v>7</v>
      </c>
      <c r="L85" s="60">
        <f>IF(B85=1,0,IF(K85&lt;=Parameters!$C$3,Parameters!$D$3,Parameters!$D$4))</f>
        <v>-0.01</v>
      </c>
      <c r="M85" s="7">
        <f>IF(B85=1,Parameters!$C$27,ROUNDDOWN(M84*(1+L85),0))</f>
        <v>12871</v>
      </c>
      <c r="N85" s="63">
        <f>IF(B85=1,Parameters!$C$28,IF(K85&lt;&gt;K84,ROUND(N84*(1+Parameters!$C$29),2),N84))</f>
        <v>75.930000000000007</v>
      </c>
      <c r="O85" s="63">
        <f t="shared" si="35"/>
        <v>977295.03000000014</v>
      </c>
      <c r="P85" s="60">
        <f>IF(K85=1,Parameters!$C$31,IF(K85&lt;&gt;K84,IF(N85&lt;=Parameters!$C$7,P84+Parameters!$D$7,P84+Parameters!$D$8),P84))</f>
        <v>0.10999999999999997</v>
      </c>
      <c r="Q85" s="63">
        <f t="shared" si="36"/>
        <v>67.58</v>
      </c>
      <c r="R85" s="63">
        <f t="shared" si="28"/>
        <v>777170</v>
      </c>
      <c r="S85" s="7">
        <f t="shared" si="29"/>
        <v>24371</v>
      </c>
      <c r="T85" s="63">
        <f t="shared" si="37"/>
        <v>1754465.0300000003</v>
      </c>
      <c r="U85" s="63">
        <f t="shared" si="38"/>
        <v>71.989866234459001</v>
      </c>
      <c r="V85" s="63">
        <f>ROUND(U85*(1+Parameters!$C$34),2)</f>
        <v>97.19</v>
      </c>
      <c r="W85" s="63">
        <f>ROUNDDOWN(S85*Parameters!$C$33,0)</f>
        <v>9748</v>
      </c>
      <c r="X85" s="66">
        <f t="shared" si="39"/>
        <v>947408.12</v>
      </c>
      <c r="Y85" s="8"/>
      <c r="Z85" s="69">
        <f>IF($B85=1,Parameters!C$13,IF(AND($K85&lt;&gt;$K84,MOD($K85-1,Parameters!C$14)=0),ROUND(Z84*(1+Parameters!C$15),2),Z84))</f>
        <v>81.25</v>
      </c>
      <c r="AA85" s="63">
        <f>IF($B85=1,Parameters!D$13,IF(AND($K85&lt;&gt;$K84,MOD($K85-1,Parameters!D$14)=0),ROUND(AA84*(1+Parameters!D$15),2),AA84))</f>
        <v>34.729999999999997</v>
      </c>
      <c r="AB85" s="63">
        <f>IF($B85=1,Parameters!E$13,IF(AND($K85&lt;&gt;$K84,MOD($K85-1,Parameters!E$14)=0),ROUND(AB84*(1+Parameters!E$15),2),AB84))</f>
        <v>46</v>
      </c>
      <c r="AC85" s="63">
        <f>IF($B85=1,Parameters!F$13,IF(AND($K85&lt;&gt;$K84,MOD($K85-1,Parameters!F$14)=0),ROUND(AC84*(1+Parameters!F$15),2),AC84))</f>
        <v>60.5</v>
      </c>
      <c r="AD85" s="63">
        <f t="shared" si="30"/>
        <v>1056250</v>
      </c>
      <c r="AE85" s="63">
        <f t="shared" si="31"/>
        <v>781424.99999999988</v>
      </c>
      <c r="AF85" s="63">
        <f t="shared" si="32"/>
        <v>837200</v>
      </c>
      <c r="AG85" s="66">
        <f t="shared" si="33"/>
        <v>1270500</v>
      </c>
      <c r="AH85" s="83"/>
      <c r="AI85" s="72">
        <f>IF(B85=1,0,IF(I84&lt;Parameters!$C$18,Parameters!$D$18,IF(I84=Parameters!$C$19,Parameters!$D$19,Parameters!$D$20)))</f>
        <v>-0.01</v>
      </c>
      <c r="AJ85" s="63">
        <f>IF(B85=1,Parameters!$C$36,ROUND(AJ84*(1+AI85),2))</f>
        <v>33.89</v>
      </c>
      <c r="AK85" s="63">
        <f>H85/Parameters!$C$38*(Parameters!$C$38-I85)*AJ85</f>
        <v>585619.19999999995</v>
      </c>
      <c r="AL85" s="63">
        <f>I85*Parameters!$C$37</f>
        <v>60000</v>
      </c>
      <c r="AM85" s="66">
        <f t="shared" si="40"/>
        <v>525619.19999999995</v>
      </c>
      <c r="AN85" s="8"/>
      <c r="AO85" s="69">
        <f t="shared" si="41"/>
        <v>3640727.3200000003</v>
      </c>
      <c r="AP85" s="63">
        <f t="shared" si="34"/>
        <v>3592140.0300000003</v>
      </c>
      <c r="AQ85" s="76">
        <f t="shared" si="42"/>
        <v>-11412.710000000196</v>
      </c>
      <c r="AR85" s="66">
        <f>IF(B85=1,Parameters!$C$40+AQ85,AR84+AQ85)</f>
        <v>6469680.9999999953</v>
      </c>
      <c r="AT85" s="69">
        <f>IF(AND(B85=1,M85=Parameters!$C$27),0,IF(AND(K85&lt;=Parameters!$C$3,M85&gt;M84),0,IF(M85&lt;M84,0,1)))</f>
        <v>0</v>
      </c>
      <c r="AU85" s="63">
        <f>IF(AND(B85=1,N85=Parameters!$C$28),0,IF(AND(K85&lt;&gt;K84,N85&gt;N84),0,IF(N85=N84,0,1)))</f>
        <v>0</v>
      </c>
      <c r="AV85" s="76">
        <f>IF(AND(B85=1,P85=Parameters!$C$31),0,IF(AND(K85&lt;&gt;K84,N85&lt;=Parameters!$C$7,P85&gt;P84),0,IF(AND(K85&lt;&gt;K84,N85&gt;Parameters!$C$8,P85=P84),0,IF(AND(K85=K84,P85=P84),0,1))))</f>
        <v>0</v>
      </c>
      <c r="AW85" s="76">
        <f t="shared" si="43"/>
        <v>0</v>
      </c>
      <c r="AX85" s="76">
        <f>IF(AND($B85=1,Z85=Parameters!C$13),0,IF(AND($K85&lt;&gt;$K84,MOD($K85-1,Parameters!C$14)=0,Z85&gt;Z84),0,IF(Z85=Z84,0,1)))</f>
        <v>0</v>
      </c>
      <c r="AY85" s="76">
        <f>IF(AND($B85=1,AA85=Parameters!D$13),0,IF(AND($K85&lt;&gt;$K84,MOD($K85-1,Parameters!D$14)=0,AA85&gt;AA84),0,IF(AA85=AA84,0,1)))</f>
        <v>0</v>
      </c>
      <c r="AZ85" s="76">
        <f>IF(AND($B85=1,AB85=Parameters!E$13),0,IF(AND($K85&lt;&gt;$K84,MOD($K85-1,Parameters!E$14)=0,AB85&gt;AB84),0,IF(AB85=AB84,0,1)))</f>
        <v>0</v>
      </c>
      <c r="BA85" s="76">
        <f>IF(AND($B85=1,AC85=Parameters!F$13),0,IF(AND($K85&lt;&gt;$K84,MOD($K85-1,Parameters!F$14)=0,AC85&gt;AC84),0,IF(AC85=AC84,0,1)))</f>
        <v>0</v>
      </c>
      <c r="BB85" s="76">
        <f>IF(AND(B85=1,AJ85=Parameters!$C$36),0,IF(AND(I84&lt;Parameters!$C$18,AJ85&gt;AJ84),0,IF(AND(I84=Parameters!$C$19,AJ85=AJ84),0,IF(AND(I84&gt;Parameters!$C$20,AJ85&lt;AJ84),0,1))))</f>
        <v>0</v>
      </c>
      <c r="BC85" s="66">
        <f>IF(B85&lt;&gt;1,IF(AND(AQ85&gt;0,AR85&gt;AR84),0,IF(AND(AQ85&lt;0,AR85&lt;AR84),0,1)),IF(AND(AQ85&gt;0,AR85&gt;Parameters!$C$40),0,IF(AND(AQ85&lt;0,AR85&lt;Parameters!$C$40),0,1)))</f>
        <v>0</v>
      </c>
    </row>
    <row r="86" spans="2:55" x14ac:dyDescent="0.3">
      <c r="B86" s="101">
        <f>Data_Revised!B86</f>
        <v>83</v>
      </c>
      <c r="C86" s="7">
        <f>Data_Revised!C86</f>
        <v>12000</v>
      </c>
      <c r="D86" s="7">
        <f>Data_Revised!D86</f>
        <v>11500</v>
      </c>
      <c r="E86" s="7">
        <f>Data_Revised!E86</f>
        <v>18500</v>
      </c>
      <c r="F86" s="7">
        <f>Data_Revised!F86</f>
        <v>19600</v>
      </c>
      <c r="G86" s="7">
        <f>Data_Revised!G86</f>
        <v>12600</v>
      </c>
      <c r="H86" s="7">
        <f>Data_Revised!H86</f>
        <v>15900</v>
      </c>
      <c r="I86" s="12">
        <f>Data_Revised!I86</f>
        <v>2</v>
      </c>
      <c r="J86" s="8"/>
      <c r="K86" s="56">
        <f t="shared" si="44"/>
        <v>7</v>
      </c>
      <c r="L86" s="60">
        <f>IF(B86=1,0,IF(K86&lt;=Parameters!$C$3,Parameters!$D$3,Parameters!$D$4))</f>
        <v>-0.01</v>
      </c>
      <c r="M86" s="7">
        <f>IF(B86=1,Parameters!$C$27,ROUNDDOWN(M85*(1+L86),0))</f>
        <v>12742</v>
      </c>
      <c r="N86" s="63">
        <f>IF(B86=1,Parameters!$C$28,IF(K86&lt;&gt;K85,ROUND(N85*(1+Parameters!$C$29),2),N85))</f>
        <v>75.930000000000007</v>
      </c>
      <c r="O86" s="63">
        <f t="shared" si="35"/>
        <v>967500.06</v>
      </c>
      <c r="P86" s="60">
        <f>IF(K86=1,Parameters!$C$31,IF(K86&lt;&gt;K85,IF(N86&lt;=Parameters!$C$7,P85+Parameters!$D$7,P85+Parameters!$D$8),P85))</f>
        <v>0.10999999999999997</v>
      </c>
      <c r="Q86" s="63">
        <f t="shared" si="36"/>
        <v>67.58</v>
      </c>
      <c r="R86" s="63">
        <f t="shared" si="28"/>
        <v>810960</v>
      </c>
      <c r="S86" s="7">
        <f t="shared" si="29"/>
        <v>24742</v>
      </c>
      <c r="T86" s="63">
        <f t="shared" si="37"/>
        <v>1778460.06</v>
      </c>
      <c r="U86" s="63">
        <f t="shared" si="38"/>
        <v>71.880206127233052</v>
      </c>
      <c r="V86" s="63">
        <f>ROUND(U86*(1+Parameters!$C$34),2)</f>
        <v>97.04</v>
      </c>
      <c r="W86" s="63">
        <f>ROUNDDOWN(S86*Parameters!$C$33,0)</f>
        <v>9896</v>
      </c>
      <c r="X86" s="66">
        <f t="shared" si="39"/>
        <v>960307.84000000008</v>
      </c>
      <c r="Y86" s="8"/>
      <c r="Z86" s="69">
        <f>IF($B86=1,Parameters!C$13,IF(AND($K86&lt;&gt;$K85,MOD($K86-1,Parameters!C$14)=0),ROUND(Z85*(1+Parameters!C$15),2),Z85))</f>
        <v>81.25</v>
      </c>
      <c r="AA86" s="63">
        <f>IF($B86=1,Parameters!D$13,IF(AND($K86&lt;&gt;$K85,MOD($K86-1,Parameters!D$14)=0),ROUND(AA85*(1+Parameters!D$15),2),AA85))</f>
        <v>34.729999999999997</v>
      </c>
      <c r="AB86" s="63">
        <f>IF($B86=1,Parameters!E$13,IF(AND($K86&lt;&gt;$K85,MOD($K86-1,Parameters!E$14)=0),ROUND(AB85*(1+Parameters!E$15),2),AB85))</f>
        <v>46</v>
      </c>
      <c r="AC86" s="63">
        <f>IF($B86=1,Parameters!F$13,IF(AND($K86&lt;&gt;$K85,MOD($K86-1,Parameters!F$14)=0),ROUND(AC85*(1+Parameters!F$15),2),AC85))</f>
        <v>60.5</v>
      </c>
      <c r="AD86" s="63">
        <f t="shared" si="30"/>
        <v>934375</v>
      </c>
      <c r="AE86" s="63">
        <f t="shared" si="31"/>
        <v>642505</v>
      </c>
      <c r="AF86" s="63">
        <f t="shared" si="32"/>
        <v>901600</v>
      </c>
      <c r="AG86" s="66">
        <f t="shared" si="33"/>
        <v>762300</v>
      </c>
      <c r="AH86" s="83"/>
      <c r="AI86" s="72">
        <f>IF(B86=1,0,IF(I85&lt;Parameters!$C$18,Parameters!$D$18,IF(I85=Parameters!$C$19,Parameters!$D$19,Parameters!$D$20)))</f>
        <v>0.02</v>
      </c>
      <c r="AJ86" s="63">
        <f>IF(B86=1,Parameters!$C$36,ROUND(AJ85*(1+AI86),2))</f>
        <v>34.57</v>
      </c>
      <c r="AK86" s="63">
        <f>H86/Parameters!$C$38*(Parameters!$C$38-I86)*AJ86</f>
        <v>513018.8</v>
      </c>
      <c r="AL86" s="63">
        <f>I86*Parameters!$C$37</f>
        <v>40000</v>
      </c>
      <c r="AM86" s="66">
        <f t="shared" si="40"/>
        <v>473018.8</v>
      </c>
      <c r="AN86" s="8"/>
      <c r="AO86" s="69">
        <f t="shared" si="41"/>
        <v>3137226.6399999997</v>
      </c>
      <c r="AP86" s="63">
        <f t="shared" si="34"/>
        <v>3355340.06</v>
      </c>
      <c r="AQ86" s="76">
        <f t="shared" si="42"/>
        <v>-258113.41999999975</v>
      </c>
      <c r="AR86" s="66">
        <f>IF(B86=1,Parameters!$C$40+AQ86,AR85+AQ86)</f>
        <v>6211567.5799999954</v>
      </c>
      <c r="AT86" s="69">
        <f>IF(AND(B86=1,M86=Parameters!$C$27),0,IF(AND(K86&lt;=Parameters!$C$3,M86&gt;M85),0,IF(M86&lt;M85,0,1)))</f>
        <v>0</v>
      </c>
      <c r="AU86" s="63">
        <f>IF(AND(B86=1,N86=Parameters!$C$28),0,IF(AND(K86&lt;&gt;K85,N86&gt;N85),0,IF(N86=N85,0,1)))</f>
        <v>0</v>
      </c>
      <c r="AV86" s="76">
        <f>IF(AND(B86=1,P86=Parameters!$C$31),0,IF(AND(K86&lt;&gt;K85,N86&lt;=Parameters!$C$7,P86&gt;P85),0,IF(AND(K86&lt;&gt;K85,N86&gt;Parameters!$C$8,P86=P85),0,IF(AND(K86=K85,P86=P85),0,1))))</f>
        <v>0</v>
      </c>
      <c r="AW86" s="76">
        <f t="shared" si="43"/>
        <v>0</v>
      </c>
      <c r="AX86" s="76">
        <f>IF(AND($B86=1,Z86=Parameters!C$13),0,IF(AND($K86&lt;&gt;$K85,MOD($K86-1,Parameters!C$14)=0,Z86&gt;Z85),0,IF(Z86=Z85,0,1)))</f>
        <v>0</v>
      </c>
      <c r="AY86" s="76">
        <f>IF(AND($B86=1,AA86=Parameters!D$13),0,IF(AND($K86&lt;&gt;$K85,MOD($K86-1,Parameters!D$14)=0,AA86&gt;AA85),0,IF(AA86=AA85,0,1)))</f>
        <v>0</v>
      </c>
      <c r="AZ86" s="76">
        <f>IF(AND($B86=1,AB86=Parameters!E$13),0,IF(AND($K86&lt;&gt;$K85,MOD($K86-1,Parameters!E$14)=0,AB86&gt;AB85),0,IF(AB86=AB85,0,1)))</f>
        <v>0</v>
      </c>
      <c r="BA86" s="76">
        <f>IF(AND($B86=1,AC86=Parameters!F$13),0,IF(AND($K86&lt;&gt;$K85,MOD($K86-1,Parameters!F$14)=0,AC86&gt;AC85),0,IF(AC86=AC85,0,1)))</f>
        <v>0</v>
      </c>
      <c r="BB86" s="76">
        <f>IF(AND(B86=1,AJ86=Parameters!$C$36),0,IF(AND(I85&lt;Parameters!$C$18,AJ86&gt;AJ85),0,IF(AND(I85=Parameters!$C$19,AJ86=AJ85),0,IF(AND(I85&gt;Parameters!$C$20,AJ86&lt;AJ85),0,1))))</f>
        <v>0</v>
      </c>
      <c r="BC86" s="66">
        <f>IF(B86&lt;&gt;1,IF(AND(AQ86&gt;0,AR86&gt;AR85),0,IF(AND(AQ86&lt;0,AR86&lt;AR85),0,1)),IF(AND(AQ86&gt;0,AR86&gt;Parameters!$C$40),0,IF(AND(AQ86&lt;0,AR86&lt;Parameters!$C$40),0,1)))</f>
        <v>0</v>
      </c>
    </row>
    <row r="87" spans="2:55" x14ac:dyDescent="0.3">
      <c r="B87" s="101">
        <f>Data_Revised!B87</f>
        <v>84</v>
      </c>
      <c r="C87" s="7">
        <f>Data_Revised!C87</f>
        <v>20000</v>
      </c>
      <c r="D87" s="7">
        <f>Data_Revised!D87</f>
        <v>12500</v>
      </c>
      <c r="E87" s="7">
        <f>Data_Revised!E87</f>
        <v>22000</v>
      </c>
      <c r="F87" s="7">
        <f>Data_Revised!F87</f>
        <v>20300</v>
      </c>
      <c r="G87" s="7">
        <f>Data_Revised!G87</f>
        <v>15399.999999999998</v>
      </c>
      <c r="H87" s="7">
        <f>Data_Revised!H87</f>
        <v>22800</v>
      </c>
      <c r="I87" s="12">
        <f>Data_Revised!I87</f>
        <v>2</v>
      </c>
      <c r="J87" s="8"/>
      <c r="K87" s="56">
        <f t="shared" si="44"/>
        <v>7</v>
      </c>
      <c r="L87" s="60">
        <f>IF(B87=1,0,IF(K87&lt;=Parameters!$C$3,Parameters!$D$3,Parameters!$D$4))</f>
        <v>-0.01</v>
      </c>
      <c r="M87" s="7">
        <f>IF(B87=1,Parameters!$C$27,ROUNDDOWN(M86*(1+L87),0))</f>
        <v>12614</v>
      </c>
      <c r="N87" s="63">
        <f>IF(B87=1,Parameters!$C$28,IF(K87&lt;&gt;K86,ROUND(N86*(1+Parameters!$C$29),2),N86))</f>
        <v>75.930000000000007</v>
      </c>
      <c r="O87" s="63">
        <f t="shared" si="35"/>
        <v>957781.02000000014</v>
      </c>
      <c r="P87" s="60">
        <f>IF(K87=1,Parameters!$C$31,IF(K87&lt;&gt;K86,IF(N87&lt;=Parameters!$C$7,P86+Parameters!$D$7,P86+Parameters!$D$8),P86))</f>
        <v>0.10999999999999997</v>
      </c>
      <c r="Q87" s="63">
        <f t="shared" si="36"/>
        <v>67.58</v>
      </c>
      <c r="R87" s="63">
        <f t="shared" si="28"/>
        <v>1351600</v>
      </c>
      <c r="S87" s="7">
        <f t="shared" si="29"/>
        <v>32614</v>
      </c>
      <c r="T87" s="63">
        <f t="shared" si="37"/>
        <v>2309381.02</v>
      </c>
      <c r="U87" s="63">
        <f t="shared" si="38"/>
        <v>70.809499601398173</v>
      </c>
      <c r="V87" s="63">
        <f>ROUND(U87*(1+Parameters!$C$34),2)</f>
        <v>95.59</v>
      </c>
      <c r="W87" s="63">
        <f>ROUNDDOWN(S87*Parameters!$C$33,0)</f>
        <v>13045</v>
      </c>
      <c r="X87" s="66">
        <f t="shared" si="39"/>
        <v>1246971.55</v>
      </c>
      <c r="Y87" s="8"/>
      <c r="Z87" s="69">
        <f>IF($B87=1,Parameters!C$13,IF(AND($K87&lt;&gt;$K86,MOD($K87-1,Parameters!C$14)=0),ROUND(Z86*(1+Parameters!C$15),2),Z86))</f>
        <v>81.25</v>
      </c>
      <c r="AA87" s="63">
        <f>IF($B87=1,Parameters!D$13,IF(AND($K87&lt;&gt;$K86,MOD($K87-1,Parameters!D$14)=0),ROUND(AA86*(1+Parameters!D$15),2),AA86))</f>
        <v>34.729999999999997</v>
      </c>
      <c r="AB87" s="63">
        <f>IF($B87=1,Parameters!E$13,IF(AND($K87&lt;&gt;$K86,MOD($K87-1,Parameters!E$14)=0),ROUND(AB86*(1+Parameters!E$15),2),AB86))</f>
        <v>46</v>
      </c>
      <c r="AC87" s="63">
        <f>IF($B87=1,Parameters!F$13,IF(AND($K87&lt;&gt;$K86,MOD($K87-1,Parameters!F$14)=0),ROUND(AC86*(1+Parameters!F$15),2),AC86))</f>
        <v>60.5</v>
      </c>
      <c r="AD87" s="63">
        <f t="shared" si="30"/>
        <v>1015625</v>
      </c>
      <c r="AE87" s="63">
        <f t="shared" si="31"/>
        <v>764059.99999999988</v>
      </c>
      <c r="AF87" s="63">
        <f t="shared" si="32"/>
        <v>933800</v>
      </c>
      <c r="AG87" s="66">
        <f t="shared" si="33"/>
        <v>931699.99999999988</v>
      </c>
      <c r="AH87" s="83"/>
      <c r="AI87" s="72">
        <f>IF(B87=1,0,IF(I86&lt;Parameters!$C$18,Parameters!$D$18,IF(I86=Parameters!$C$19,Parameters!$D$19,Parameters!$D$20)))</f>
        <v>0.02</v>
      </c>
      <c r="AJ87" s="63">
        <f>IF(B87=1,Parameters!$C$36,ROUND(AJ86*(1+AI87),2))</f>
        <v>35.26</v>
      </c>
      <c r="AK87" s="63">
        <f>H87/Parameters!$C$38*(Parameters!$C$38-I87)*AJ87</f>
        <v>750332.79999999993</v>
      </c>
      <c r="AL87" s="63">
        <f>I87*Parameters!$C$37</f>
        <v>40000</v>
      </c>
      <c r="AM87" s="66">
        <f t="shared" si="40"/>
        <v>710332.79999999993</v>
      </c>
      <c r="AN87" s="8"/>
      <c r="AO87" s="69">
        <f t="shared" si="41"/>
        <v>3862804.3499999996</v>
      </c>
      <c r="AP87" s="63">
        <f t="shared" si="34"/>
        <v>4089066.02</v>
      </c>
      <c r="AQ87" s="76">
        <f t="shared" si="42"/>
        <v>-266261.66999999993</v>
      </c>
      <c r="AR87" s="66">
        <f>IF(B87=1,Parameters!$C$40+AQ87,AR86+AQ87)</f>
        <v>5945305.9099999955</v>
      </c>
      <c r="AT87" s="69">
        <f>IF(AND(B87=1,M87=Parameters!$C$27),0,IF(AND(K87&lt;=Parameters!$C$3,M87&gt;M86),0,IF(M87&lt;M86,0,1)))</f>
        <v>0</v>
      </c>
      <c r="AU87" s="63">
        <f>IF(AND(B87=1,N87=Parameters!$C$28),0,IF(AND(K87&lt;&gt;K86,N87&gt;N86),0,IF(N87=N86,0,1)))</f>
        <v>0</v>
      </c>
      <c r="AV87" s="76">
        <f>IF(AND(B87=1,P87=Parameters!$C$31),0,IF(AND(K87&lt;&gt;K86,N87&lt;=Parameters!$C$7,P87&gt;P86),0,IF(AND(K87&lt;&gt;K86,N87&gt;Parameters!$C$8,P87=P86),0,IF(AND(K87=K86,P87=P86),0,1))))</f>
        <v>0</v>
      </c>
      <c r="AW87" s="76">
        <f t="shared" si="43"/>
        <v>0</v>
      </c>
      <c r="AX87" s="76">
        <f>IF(AND($B87=1,Z87=Parameters!C$13),0,IF(AND($K87&lt;&gt;$K86,MOD($K87-1,Parameters!C$14)=0,Z87&gt;Z86),0,IF(Z87=Z86,0,1)))</f>
        <v>0</v>
      </c>
      <c r="AY87" s="76">
        <f>IF(AND($B87=1,AA87=Parameters!D$13),0,IF(AND($K87&lt;&gt;$K86,MOD($K87-1,Parameters!D$14)=0,AA87&gt;AA86),0,IF(AA87=AA86,0,1)))</f>
        <v>0</v>
      </c>
      <c r="AZ87" s="76">
        <f>IF(AND($B87=1,AB87=Parameters!E$13),0,IF(AND($K87&lt;&gt;$K86,MOD($K87-1,Parameters!E$14)=0,AB87&gt;AB86),0,IF(AB87=AB86,0,1)))</f>
        <v>0</v>
      </c>
      <c r="BA87" s="76">
        <f>IF(AND($B87=1,AC87=Parameters!F$13),0,IF(AND($K87&lt;&gt;$K86,MOD($K87-1,Parameters!F$14)=0,AC87&gt;AC86),0,IF(AC87=AC86,0,1)))</f>
        <v>0</v>
      </c>
      <c r="BB87" s="76">
        <f>IF(AND(B87=1,AJ87=Parameters!$C$36),0,IF(AND(I86&lt;Parameters!$C$18,AJ87&gt;AJ86),0,IF(AND(I86=Parameters!$C$19,AJ87=AJ86),0,IF(AND(I86&gt;Parameters!$C$20,AJ87&lt;AJ86),0,1))))</f>
        <v>0</v>
      </c>
      <c r="BC87" s="66">
        <f>IF(B87&lt;&gt;1,IF(AND(AQ87&gt;0,AR87&gt;AR86),0,IF(AND(AQ87&lt;0,AR87&lt;AR86),0,1)),IF(AND(AQ87&gt;0,AR87&gt;Parameters!$C$40),0,IF(AND(AQ87&lt;0,AR87&lt;Parameters!$C$40),0,1)))</f>
        <v>0</v>
      </c>
    </row>
    <row r="88" spans="2:55" x14ac:dyDescent="0.3">
      <c r="B88" s="101">
        <f>Data_Revised!B88</f>
        <v>85</v>
      </c>
      <c r="C88" s="7">
        <f>Data_Revised!C88</f>
        <v>14500</v>
      </c>
      <c r="D88" s="7">
        <f>Data_Revised!D88</f>
        <v>9000</v>
      </c>
      <c r="E88" s="7">
        <f>Data_Revised!E88</f>
        <v>19500</v>
      </c>
      <c r="F88" s="7">
        <f>Data_Revised!F88</f>
        <v>20300</v>
      </c>
      <c r="G88" s="7">
        <f>Data_Revised!G88</f>
        <v>14000</v>
      </c>
      <c r="H88" s="7">
        <f>Data_Revised!H88</f>
        <v>11700</v>
      </c>
      <c r="I88" s="12">
        <f>Data_Revised!I88</f>
        <v>3</v>
      </c>
      <c r="J88" s="8"/>
      <c r="K88" s="56">
        <f t="shared" si="44"/>
        <v>8</v>
      </c>
      <c r="L88" s="60">
        <f>IF(B88=1,0,IF(K88&lt;=Parameters!$C$3,Parameters!$D$3,Parameters!$D$4))</f>
        <v>-0.01</v>
      </c>
      <c r="M88" s="7">
        <f>IF(B88=1,Parameters!$C$27,ROUNDDOWN(M87*(1+L88),0))</f>
        <v>12487</v>
      </c>
      <c r="N88" s="63">
        <f>IF(B88=1,Parameters!$C$28,IF(K88&lt;&gt;K87,ROUND(N87*(1+Parameters!$C$29),2),N87))</f>
        <v>78.97</v>
      </c>
      <c r="O88" s="63">
        <f t="shared" si="35"/>
        <v>986098.39</v>
      </c>
      <c r="P88" s="60">
        <f>IF(K88=1,Parameters!$C$31,IF(K88&lt;&gt;K87,IF(N88&lt;=Parameters!$C$7,P87+Parameters!$D$7,P87+Parameters!$D$8),P87))</f>
        <v>0.10999999999999997</v>
      </c>
      <c r="Q88" s="63">
        <f t="shared" si="36"/>
        <v>70.28</v>
      </c>
      <c r="R88" s="63">
        <f t="shared" si="28"/>
        <v>1019060</v>
      </c>
      <c r="S88" s="7">
        <f t="shared" si="29"/>
        <v>26987</v>
      </c>
      <c r="T88" s="63">
        <f t="shared" si="37"/>
        <v>2005158.3900000001</v>
      </c>
      <c r="U88" s="63">
        <f t="shared" si="38"/>
        <v>74.300900062993293</v>
      </c>
      <c r="V88" s="63">
        <f>ROUND(U88*(1+Parameters!$C$34),2)</f>
        <v>100.31</v>
      </c>
      <c r="W88" s="63">
        <f>ROUNDDOWN(S88*Parameters!$C$33,0)</f>
        <v>10794</v>
      </c>
      <c r="X88" s="66">
        <f t="shared" si="39"/>
        <v>1082746.1400000001</v>
      </c>
      <c r="Y88" s="8"/>
      <c r="Z88" s="69">
        <f>IF($B88=1,Parameters!C$13,IF(AND($K88&lt;&gt;$K87,MOD($K88-1,Parameters!C$14)=0),ROUND(Z87*(1+Parameters!C$15),2),Z87))</f>
        <v>81.25</v>
      </c>
      <c r="AA88" s="63">
        <f>IF($B88=1,Parameters!D$13,IF(AND($K88&lt;&gt;$K87,MOD($K88-1,Parameters!D$14)=0),ROUND(AA87*(1+Parameters!D$15),2),AA87))</f>
        <v>34.729999999999997</v>
      </c>
      <c r="AB88" s="63">
        <f>IF($B88=1,Parameters!E$13,IF(AND($K88&lt;&gt;$K87,MOD($K88-1,Parameters!E$14)=0),ROUND(AB87*(1+Parameters!E$15),2),AB87))</f>
        <v>46</v>
      </c>
      <c r="AC88" s="63">
        <f>IF($B88=1,Parameters!F$13,IF(AND($K88&lt;&gt;$K87,MOD($K88-1,Parameters!F$14)=0),ROUND(AC87*(1+Parameters!F$15),2),AC87))</f>
        <v>60.5</v>
      </c>
      <c r="AD88" s="63">
        <f t="shared" si="30"/>
        <v>731250</v>
      </c>
      <c r="AE88" s="63">
        <f t="shared" si="31"/>
        <v>677234.99999999988</v>
      </c>
      <c r="AF88" s="63">
        <f t="shared" si="32"/>
        <v>933800</v>
      </c>
      <c r="AG88" s="66">
        <f t="shared" si="33"/>
        <v>847000</v>
      </c>
      <c r="AH88" s="83"/>
      <c r="AI88" s="72">
        <f>IF(B88=1,0,IF(I87&lt;Parameters!$C$18,Parameters!$D$18,IF(I87=Parameters!$C$19,Parameters!$D$19,Parameters!$D$20)))</f>
        <v>0.02</v>
      </c>
      <c r="AJ88" s="63">
        <f>IF(B88=1,Parameters!$C$36,ROUND(AJ87*(1+AI88),2))</f>
        <v>35.97</v>
      </c>
      <c r="AK88" s="63">
        <f>H88/Parameters!$C$38*(Parameters!$C$38-I88)*AJ88</f>
        <v>378764.1</v>
      </c>
      <c r="AL88" s="63">
        <f>I88*Parameters!$C$37</f>
        <v>60000</v>
      </c>
      <c r="AM88" s="66">
        <f t="shared" si="40"/>
        <v>318764.09999999998</v>
      </c>
      <c r="AN88" s="8"/>
      <c r="AO88" s="69">
        <f t="shared" si="41"/>
        <v>3242310.24</v>
      </c>
      <c r="AP88" s="63">
        <f t="shared" si="34"/>
        <v>3413643.39</v>
      </c>
      <c r="AQ88" s="76">
        <f t="shared" si="42"/>
        <v>-231333.15000000002</v>
      </c>
      <c r="AR88" s="66">
        <f>IF(B88=1,Parameters!$C$40+AQ88,AR87+AQ88)</f>
        <v>5713972.7599999951</v>
      </c>
      <c r="AT88" s="69">
        <f>IF(AND(B88=1,M88=Parameters!$C$27),0,IF(AND(K88&lt;=Parameters!$C$3,M88&gt;M87),0,IF(M88&lt;M87,0,1)))</f>
        <v>0</v>
      </c>
      <c r="AU88" s="63">
        <f>IF(AND(B88=1,N88=Parameters!$C$28),0,IF(AND(K88&lt;&gt;K87,N88&gt;N87),0,IF(N88=N87,0,1)))</f>
        <v>0</v>
      </c>
      <c r="AV88" s="76">
        <f>IF(AND(B88=1,P88=Parameters!$C$31),0,IF(AND(K88&lt;&gt;K87,N88&lt;=Parameters!$C$7,P88&gt;P87),0,IF(AND(K88&lt;&gt;K87,N88&gt;Parameters!$C$8,P88=P87),0,IF(AND(K88=K87,P88=P87),0,1))))</f>
        <v>0</v>
      </c>
      <c r="AW88" s="76">
        <f t="shared" si="43"/>
        <v>0</v>
      </c>
      <c r="AX88" s="76">
        <f>IF(AND($B88=1,Z88=Parameters!C$13),0,IF(AND($K88&lt;&gt;$K87,MOD($K88-1,Parameters!C$14)=0,Z88&gt;Z87),0,IF(Z88=Z87,0,1)))</f>
        <v>0</v>
      </c>
      <c r="AY88" s="76">
        <f>IF(AND($B88=1,AA88=Parameters!D$13),0,IF(AND($K88&lt;&gt;$K87,MOD($K88-1,Parameters!D$14)=0,AA88&gt;AA87),0,IF(AA88=AA87,0,1)))</f>
        <v>0</v>
      </c>
      <c r="AZ88" s="76">
        <f>IF(AND($B88=1,AB88=Parameters!E$13),0,IF(AND($K88&lt;&gt;$K87,MOD($K88-1,Parameters!E$14)=0,AB88&gt;AB87),0,IF(AB88=AB87,0,1)))</f>
        <v>0</v>
      </c>
      <c r="BA88" s="76">
        <f>IF(AND($B88=1,AC88=Parameters!F$13),0,IF(AND($K88&lt;&gt;$K87,MOD($K88-1,Parameters!F$14)=0,AC88&gt;AC87),0,IF(AC88=AC87,0,1)))</f>
        <v>0</v>
      </c>
      <c r="BB88" s="76">
        <f>IF(AND(B88=1,AJ88=Parameters!$C$36),0,IF(AND(I87&lt;Parameters!$C$18,AJ88&gt;AJ87),0,IF(AND(I87=Parameters!$C$19,AJ88=AJ87),0,IF(AND(I87&gt;Parameters!$C$20,AJ88&lt;AJ87),0,1))))</f>
        <v>0</v>
      </c>
      <c r="BC88" s="66">
        <f>IF(B88&lt;&gt;1,IF(AND(AQ88&gt;0,AR88&gt;AR87),0,IF(AND(AQ88&lt;0,AR88&lt;AR87),0,1)),IF(AND(AQ88&gt;0,AR88&gt;Parameters!$C$40),0,IF(AND(AQ88&lt;0,AR88&lt;Parameters!$C$40),0,1)))</f>
        <v>0</v>
      </c>
    </row>
    <row r="89" spans="2:55" x14ac:dyDescent="0.3">
      <c r="B89" s="101">
        <f>Data_Revised!B89</f>
        <v>86</v>
      </c>
      <c r="C89" s="7">
        <f>Data_Revised!C89</f>
        <v>15000</v>
      </c>
      <c r="D89" s="7">
        <f>Data_Revised!D89</f>
        <v>9000</v>
      </c>
      <c r="E89" s="7">
        <f>Data_Revised!E89</f>
        <v>17000</v>
      </c>
      <c r="F89" s="7">
        <f>Data_Revised!F89</f>
        <v>21000</v>
      </c>
      <c r="G89" s="7">
        <f>Data_Revised!G89</f>
        <v>17500</v>
      </c>
      <c r="H89" s="7">
        <f>Data_Revised!H89</f>
        <v>14400</v>
      </c>
      <c r="I89" s="12">
        <f>Data_Revised!I89</f>
        <v>2</v>
      </c>
      <c r="J89" s="8"/>
      <c r="K89" s="56">
        <f t="shared" si="44"/>
        <v>8</v>
      </c>
      <c r="L89" s="60">
        <f>IF(B89=1,0,IF(K89&lt;=Parameters!$C$3,Parameters!$D$3,Parameters!$D$4))</f>
        <v>-0.01</v>
      </c>
      <c r="M89" s="7">
        <f>IF(B89=1,Parameters!$C$27,ROUNDDOWN(M88*(1+L89),0))</f>
        <v>12362</v>
      </c>
      <c r="N89" s="63">
        <f>IF(B89=1,Parameters!$C$28,IF(K89&lt;&gt;K88,ROUND(N88*(1+Parameters!$C$29),2),N88))</f>
        <v>78.97</v>
      </c>
      <c r="O89" s="63">
        <f t="shared" si="35"/>
        <v>976227.14</v>
      </c>
      <c r="P89" s="60">
        <f>IF(K89=1,Parameters!$C$31,IF(K89&lt;&gt;K88,IF(N89&lt;=Parameters!$C$7,P88+Parameters!$D$7,P88+Parameters!$D$8),P88))</f>
        <v>0.10999999999999997</v>
      </c>
      <c r="Q89" s="63">
        <f t="shared" si="36"/>
        <v>70.28</v>
      </c>
      <c r="R89" s="63">
        <f t="shared" si="28"/>
        <v>1054200</v>
      </c>
      <c r="S89" s="7">
        <f t="shared" si="29"/>
        <v>27362</v>
      </c>
      <c r="T89" s="63">
        <f t="shared" si="37"/>
        <v>2030427.1400000001</v>
      </c>
      <c r="U89" s="63">
        <f t="shared" si="38"/>
        <v>74.206093852788541</v>
      </c>
      <c r="V89" s="63">
        <f>ROUND(U89*(1+Parameters!$C$34),2)</f>
        <v>100.18</v>
      </c>
      <c r="W89" s="63">
        <f>ROUNDDOWN(S89*Parameters!$C$33,0)</f>
        <v>10944</v>
      </c>
      <c r="X89" s="66">
        <f t="shared" si="39"/>
        <v>1096369.9200000002</v>
      </c>
      <c r="Y89" s="8"/>
      <c r="Z89" s="69">
        <f>IF($B89=1,Parameters!C$13,IF(AND($K89&lt;&gt;$K88,MOD($K89-1,Parameters!C$14)=0),ROUND(Z88*(1+Parameters!C$15),2),Z88))</f>
        <v>81.25</v>
      </c>
      <c r="AA89" s="63">
        <f>IF($B89=1,Parameters!D$13,IF(AND($K89&lt;&gt;$K88,MOD($K89-1,Parameters!D$14)=0),ROUND(AA88*(1+Parameters!D$15),2),AA88))</f>
        <v>34.729999999999997</v>
      </c>
      <c r="AB89" s="63">
        <f>IF($B89=1,Parameters!E$13,IF(AND($K89&lt;&gt;$K88,MOD($K89-1,Parameters!E$14)=0),ROUND(AB88*(1+Parameters!E$15),2),AB88))</f>
        <v>46</v>
      </c>
      <c r="AC89" s="63">
        <f>IF($B89=1,Parameters!F$13,IF(AND($K89&lt;&gt;$K88,MOD($K89-1,Parameters!F$14)=0),ROUND(AC88*(1+Parameters!F$15),2),AC88))</f>
        <v>60.5</v>
      </c>
      <c r="AD89" s="63">
        <f t="shared" si="30"/>
        <v>731250</v>
      </c>
      <c r="AE89" s="63">
        <f t="shared" si="31"/>
        <v>590410</v>
      </c>
      <c r="AF89" s="63">
        <f t="shared" si="32"/>
        <v>966000</v>
      </c>
      <c r="AG89" s="66">
        <f t="shared" si="33"/>
        <v>1058750</v>
      </c>
      <c r="AH89" s="83"/>
      <c r="AI89" s="72">
        <f>IF(B89=1,0,IF(I88&lt;Parameters!$C$18,Parameters!$D$18,IF(I88=Parameters!$C$19,Parameters!$D$19,Parameters!$D$20)))</f>
        <v>0.02</v>
      </c>
      <c r="AJ89" s="63">
        <f>IF(B89=1,Parameters!$C$36,ROUND(AJ88*(1+AI89),2))</f>
        <v>36.69</v>
      </c>
      <c r="AK89" s="63">
        <f>H89/Parameters!$C$38*(Parameters!$C$38-I89)*AJ89</f>
        <v>493113.59999999998</v>
      </c>
      <c r="AL89" s="63">
        <f>I89*Parameters!$C$37</f>
        <v>40000</v>
      </c>
      <c r="AM89" s="66">
        <f t="shared" si="40"/>
        <v>453113.59999999998</v>
      </c>
      <c r="AN89" s="8"/>
      <c r="AO89" s="69">
        <f t="shared" si="41"/>
        <v>3614233.52</v>
      </c>
      <c r="AP89" s="63">
        <f t="shared" si="34"/>
        <v>3352087.14</v>
      </c>
      <c r="AQ89" s="76">
        <f t="shared" si="42"/>
        <v>222146.38000000024</v>
      </c>
      <c r="AR89" s="66">
        <f>IF(B89=1,Parameters!$C$40+AQ89,AR88+AQ89)</f>
        <v>5936119.139999995</v>
      </c>
      <c r="AT89" s="69">
        <f>IF(AND(B89=1,M89=Parameters!$C$27),0,IF(AND(K89&lt;=Parameters!$C$3,M89&gt;M88),0,IF(M89&lt;M88,0,1)))</f>
        <v>0</v>
      </c>
      <c r="AU89" s="63">
        <f>IF(AND(B89=1,N89=Parameters!$C$28),0,IF(AND(K89&lt;&gt;K88,N89&gt;N88),0,IF(N89=N88,0,1)))</f>
        <v>0</v>
      </c>
      <c r="AV89" s="76">
        <f>IF(AND(B89=1,P89=Parameters!$C$31),0,IF(AND(K89&lt;&gt;K88,N89&lt;=Parameters!$C$7,P89&gt;P88),0,IF(AND(K89&lt;&gt;K88,N89&gt;Parameters!$C$8,P89=P88),0,IF(AND(K89=K88,P89=P88),0,1))))</f>
        <v>0</v>
      </c>
      <c r="AW89" s="76">
        <f t="shared" si="43"/>
        <v>0</v>
      </c>
      <c r="AX89" s="76">
        <f>IF(AND($B89=1,Z89=Parameters!C$13),0,IF(AND($K89&lt;&gt;$K88,MOD($K89-1,Parameters!C$14)=0,Z89&gt;Z88),0,IF(Z89=Z88,0,1)))</f>
        <v>0</v>
      </c>
      <c r="AY89" s="76">
        <f>IF(AND($B89=1,AA89=Parameters!D$13),0,IF(AND($K89&lt;&gt;$K88,MOD($K89-1,Parameters!D$14)=0,AA89&gt;AA88),0,IF(AA89=AA88,0,1)))</f>
        <v>0</v>
      </c>
      <c r="AZ89" s="76">
        <f>IF(AND($B89=1,AB89=Parameters!E$13),0,IF(AND($K89&lt;&gt;$K88,MOD($K89-1,Parameters!E$14)=0,AB89&gt;AB88),0,IF(AB89=AB88,0,1)))</f>
        <v>0</v>
      </c>
      <c r="BA89" s="76">
        <f>IF(AND($B89=1,AC89=Parameters!F$13),0,IF(AND($K89&lt;&gt;$K88,MOD($K89-1,Parameters!F$14)=0,AC89&gt;AC88),0,IF(AC89=AC88,0,1)))</f>
        <v>0</v>
      </c>
      <c r="BB89" s="76">
        <f>IF(AND(B89=1,AJ89=Parameters!$C$36),0,IF(AND(I88&lt;Parameters!$C$18,AJ89&gt;AJ88),0,IF(AND(I88=Parameters!$C$19,AJ89=AJ88),0,IF(AND(I88&gt;Parameters!$C$20,AJ89&lt;AJ88),0,1))))</f>
        <v>0</v>
      </c>
      <c r="BC89" s="66">
        <f>IF(B89&lt;&gt;1,IF(AND(AQ89&gt;0,AR89&gt;AR88),0,IF(AND(AQ89&lt;0,AR89&lt;AR88),0,1)),IF(AND(AQ89&gt;0,AR89&gt;Parameters!$C$40),0,IF(AND(AQ89&lt;0,AR89&lt;Parameters!$C$40),0,1)))</f>
        <v>0</v>
      </c>
    </row>
    <row r="90" spans="2:55" x14ac:dyDescent="0.3">
      <c r="B90" s="101">
        <f>Data_Revised!B90</f>
        <v>87</v>
      </c>
      <c r="C90" s="7">
        <f>Data_Revised!C90</f>
        <v>17000</v>
      </c>
      <c r="D90" s="7">
        <f>Data_Revised!D90</f>
        <v>8000</v>
      </c>
      <c r="E90" s="7">
        <f>Data_Revised!E90</f>
        <v>17500</v>
      </c>
      <c r="F90" s="7">
        <f>Data_Revised!F90</f>
        <v>23100</v>
      </c>
      <c r="G90" s="7">
        <f>Data_Revised!G90</f>
        <v>14000</v>
      </c>
      <c r="H90" s="7">
        <f>Data_Revised!H90</f>
        <v>17100</v>
      </c>
      <c r="I90" s="12">
        <f>Data_Revised!I90</f>
        <v>6</v>
      </c>
      <c r="J90" s="8"/>
      <c r="K90" s="56">
        <f t="shared" si="44"/>
        <v>8</v>
      </c>
      <c r="L90" s="60">
        <f>IF(B90=1,0,IF(K90&lt;=Parameters!$C$3,Parameters!$D$3,Parameters!$D$4))</f>
        <v>-0.01</v>
      </c>
      <c r="M90" s="7">
        <f>IF(B90=1,Parameters!$C$27,ROUNDDOWN(M89*(1+L90),0))</f>
        <v>12238</v>
      </c>
      <c r="N90" s="63">
        <f>IF(B90=1,Parameters!$C$28,IF(K90&lt;&gt;K89,ROUND(N89*(1+Parameters!$C$29),2),N89))</f>
        <v>78.97</v>
      </c>
      <c r="O90" s="63">
        <f t="shared" si="35"/>
        <v>966434.86</v>
      </c>
      <c r="P90" s="60">
        <f>IF(K90=1,Parameters!$C$31,IF(K90&lt;&gt;K89,IF(N90&lt;=Parameters!$C$7,P89+Parameters!$D$7,P89+Parameters!$D$8),P89))</f>
        <v>0.10999999999999997</v>
      </c>
      <c r="Q90" s="63">
        <f t="shared" si="36"/>
        <v>70.28</v>
      </c>
      <c r="R90" s="63">
        <f t="shared" si="28"/>
        <v>1194760</v>
      </c>
      <c r="S90" s="7">
        <f t="shared" si="29"/>
        <v>29238</v>
      </c>
      <c r="T90" s="63">
        <f t="shared" si="37"/>
        <v>2161194.86</v>
      </c>
      <c r="U90" s="63">
        <f t="shared" si="38"/>
        <v>73.917328818660636</v>
      </c>
      <c r="V90" s="63">
        <f>ROUND(U90*(1+Parameters!$C$34),2)</f>
        <v>99.79</v>
      </c>
      <c r="W90" s="63">
        <f>ROUNDDOWN(S90*Parameters!$C$33,0)</f>
        <v>11695</v>
      </c>
      <c r="X90" s="66">
        <f t="shared" si="39"/>
        <v>1167044.05</v>
      </c>
      <c r="Y90" s="8"/>
      <c r="Z90" s="69">
        <f>IF($B90=1,Parameters!C$13,IF(AND($K90&lt;&gt;$K89,MOD($K90-1,Parameters!C$14)=0),ROUND(Z89*(1+Parameters!C$15),2),Z89))</f>
        <v>81.25</v>
      </c>
      <c r="AA90" s="63">
        <f>IF($B90=1,Parameters!D$13,IF(AND($K90&lt;&gt;$K89,MOD($K90-1,Parameters!D$14)=0),ROUND(AA89*(1+Parameters!D$15),2),AA89))</f>
        <v>34.729999999999997</v>
      </c>
      <c r="AB90" s="63">
        <f>IF($B90=1,Parameters!E$13,IF(AND($K90&lt;&gt;$K89,MOD($K90-1,Parameters!E$14)=0),ROUND(AB89*(1+Parameters!E$15),2),AB89))</f>
        <v>46</v>
      </c>
      <c r="AC90" s="63">
        <f>IF($B90=1,Parameters!F$13,IF(AND($K90&lt;&gt;$K89,MOD($K90-1,Parameters!F$14)=0),ROUND(AC89*(1+Parameters!F$15),2),AC89))</f>
        <v>60.5</v>
      </c>
      <c r="AD90" s="63">
        <f t="shared" si="30"/>
        <v>650000</v>
      </c>
      <c r="AE90" s="63">
        <f t="shared" si="31"/>
        <v>607775</v>
      </c>
      <c r="AF90" s="63">
        <f t="shared" si="32"/>
        <v>1062600</v>
      </c>
      <c r="AG90" s="66">
        <f t="shared" si="33"/>
        <v>847000</v>
      </c>
      <c r="AH90" s="83"/>
      <c r="AI90" s="72">
        <f>IF(B90=1,0,IF(I89&lt;Parameters!$C$18,Parameters!$D$18,IF(I89=Parameters!$C$19,Parameters!$D$19,Parameters!$D$20)))</f>
        <v>0.02</v>
      </c>
      <c r="AJ90" s="63">
        <f>IF(B90=1,Parameters!$C$36,ROUND(AJ89*(1+AI90),2))</f>
        <v>37.42</v>
      </c>
      <c r="AK90" s="63">
        <f>H90/Parameters!$C$38*(Parameters!$C$38-I90)*AJ90</f>
        <v>511905.60000000003</v>
      </c>
      <c r="AL90" s="63">
        <f>I90*Parameters!$C$37</f>
        <v>120000</v>
      </c>
      <c r="AM90" s="66">
        <f t="shared" si="40"/>
        <v>391905.60000000003</v>
      </c>
      <c r="AN90" s="8"/>
      <c r="AO90" s="69">
        <f t="shared" si="41"/>
        <v>3588549.65</v>
      </c>
      <c r="AP90" s="63">
        <f t="shared" si="34"/>
        <v>3418969.86</v>
      </c>
      <c r="AQ90" s="76">
        <f t="shared" si="42"/>
        <v>49579.790000000445</v>
      </c>
      <c r="AR90" s="66">
        <f>IF(B90=1,Parameters!$C$40+AQ90,AR89+AQ90)</f>
        <v>5985698.929999995</v>
      </c>
      <c r="AT90" s="69">
        <f>IF(AND(B90=1,M90=Parameters!$C$27),0,IF(AND(K90&lt;=Parameters!$C$3,M90&gt;M89),0,IF(M90&lt;M89,0,1)))</f>
        <v>0</v>
      </c>
      <c r="AU90" s="63">
        <f>IF(AND(B90=1,N90=Parameters!$C$28),0,IF(AND(K90&lt;&gt;K89,N90&gt;N89),0,IF(N90=N89,0,1)))</f>
        <v>0</v>
      </c>
      <c r="AV90" s="76">
        <f>IF(AND(B90=1,P90=Parameters!$C$31),0,IF(AND(K90&lt;&gt;K89,N90&lt;=Parameters!$C$7,P90&gt;P89),0,IF(AND(K90&lt;&gt;K89,N90&gt;Parameters!$C$8,P90=P89),0,IF(AND(K90=K89,P90=P89),0,1))))</f>
        <v>0</v>
      </c>
      <c r="AW90" s="76">
        <f t="shared" si="43"/>
        <v>0</v>
      </c>
      <c r="AX90" s="76">
        <f>IF(AND($B90=1,Z90=Parameters!C$13),0,IF(AND($K90&lt;&gt;$K89,MOD($K90-1,Parameters!C$14)=0,Z90&gt;Z89),0,IF(Z90=Z89,0,1)))</f>
        <v>0</v>
      </c>
      <c r="AY90" s="76">
        <f>IF(AND($B90=1,AA90=Parameters!D$13),0,IF(AND($K90&lt;&gt;$K89,MOD($K90-1,Parameters!D$14)=0,AA90&gt;AA89),0,IF(AA90=AA89,0,1)))</f>
        <v>0</v>
      </c>
      <c r="AZ90" s="76">
        <f>IF(AND($B90=1,AB90=Parameters!E$13),0,IF(AND($K90&lt;&gt;$K89,MOD($K90-1,Parameters!E$14)=0,AB90&gt;AB89),0,IF(AB90=AB89,0,1)))</f>
        <v>0</v>
      </c>
      <c r="BA90" s="76">
        <f>IF(AND($B90=1,AC90=Parameters!F$13),0,IF(AND($K90&lt;&gt;$K89,MOD($K90-1,Parameters!F$14)=0,AC90&gt;AC89),0,IF(AC90=AC89,0,1)))</f>
        <v>0</v>
      </c>
      <c r="BB90" s="76">
        <f>IF(AND(B90=1,AJ90=Parameters!$C$36),0,IF(AND(I89&lt;Parameters!$C$18,AJ90&gt;AJ89),0,IF(AND(I89=Parameters!$C$19,AJ90=AJ89),0,IF(AND(I89&gt;Parameters!$C$20,AJ90&lt;AJ89),0,1))))</f>
        <v>0</v>
      </c>
      <c r="BC90" s="66">
        <f>IF(B90&lt;&gt;1,IF(AND(AQ90&gt;0,AR90&gt;AR89),0,IF(AND(AQ90&lt;0,AR90&lt;AR89),0,1)),IF(AND(AQ90&gt;0,AR90&gt;Parameters!$C$40),0,IF(AND(AQ90&lt;0,AR90&lt;Parameters!$C$40),0,1)))</f>
        <v>0</v>
      </c>
    </row>
    <row r="91" spans="2:55" x14ac:dyDescent="0.3">
      <c r="B91" s="101">
        <f>Data_Revised!B91</f>
        <v>88</v>
      </c>
      <c r="C91" s="7">
        <f>Data_Revised!C91</f>
        <v>13500</v>
      </c>
      <c r="D91" s="7">
        <f>Data_Revised!D91</f>
        <v>13500</v>
      </c>
      <c r="E91" s="7">
        <f>Data_Revised!E91</f>
        <v>19000</v>
      </c>
      <c r="F91" s="7">
        <f>Data_Revised!F91</f>
        <v>19600</v>
      </c>
      <c r="G91" s="7">
        <f>Data_Revised!G91</f>
        <v>13300</v>
      </c>
      <c r="H91" s="7">
        <f>Data_Revised!H91</f>
        <v>16200</v>
      </c>
      <c r="I91" s="12">
        <f>Data_Revised!I91</f>
        <v>4</v>
      </c>
      <c r="J91" s="8"/>
      <c r="K91" s="56">
        <f t="shared" si="44"/>
        <v>8</v>
      </c>
      <c r="L91" s="60">
        <f>IF(B91=1,0,IF(K91&lt;=Parameters!$C$3,Parameters!$D$3,Parameters!$D$4))</f>
        <v>-0.01</v>
      </c>
      <c r="M91" s="7">
        <f>IF(B91=1,Parameters!$C$27,ROUNDDOWN(M90*(1+L91),0))</f>
        <v>12115</v>
      </c>
      <c r="N91" s="63">
        <f>IF(B91=1,Parameters!$C$28,IF(K91&lt;&gt;K90,ROUND(N90*(1+Parameters!$C$29),2),N90))</f>
        <v>78.97</v>
      </c>
      <c r="O91" s="63">
        <f t="shared" si="35"/>
        <v>956721.54999999993</v>
      </c>
      <c r="P91" s="60">
        <f>IF(K91=1,Parameters!$C$31,IF(K91&lt;&gt;K90,IF(N91&lt;=Parameters!$C$7,P90+Parameters!$D$7,P90+Parameters!$D$8),P90))</f>
        <v>0.10999999999999997</v>
      </c>
      <c r="Q91" s="63">
        <f t="shared" si="36"/>
        <v>70.28</v>
      </c>
      <c r="R91" s="63">
        <f t="shared" si="28"/>
        <v>948780</v>
      </c>
      <c r="S91" s="7">
        <f t="shared" si="29"/>
        <v>25615</v>
      </c>
      <c r="T91" s="63">
        <f t="shared" si="37"/>
        <v>1905501.5499999998</v>
      </c>
      <c r="U91" s="63">
        <f t="shared" si="38"/>
        <v>74.390066367362863</v>
      </c>
      <c r="V91" s="63">
        <f>ROUND(U91*(1+Parameters!$C$34),2)</f>
        <v>100.43</v>
      </c>
      <c r="W91" s="63">
        <f>ROUNDDOWN(S91*Parameters!$C$33,0)</f>
        <v>10246</v>
      </c>
      <c r="X91" s="66">
        <f t="shared" si="39"/>
        <v>1029005.78</v>
      </c>
      <c r="Y91" s="8"/>
      <c r="Z91" s="69">
        <f>IF($B91=1,Parameters!C$13,IF(AND($K91&lt;&gt;$K90,MOD($K91-1,Parameters!C$14)=0),ROUND(Z90*(1+Parameters!C$15),2),Z90))</f>
        <v>81.25</v>
      </c>
      <c r="AA91" s="63">
        <f>IF($B91=1,Parameters!D$13,IF(AND($K91&lt;&gt;$K90,MOD($K91-1,Parameters!D$14)=0),ROUND(AA90*(1+Parameters!D$15),2),AA90))</f>
        <v>34.729999999999997</v>
      </c>
      <c r="AB91" s="63">
        <f>IF($B91=1,Parameters!E$13,IF(AND($K91&lt;&gt;$K90,MOD($K91-1,Parameters!E$14)=0),ROUND(AB90*(1+Parameters!E$15),2),AB90))</f>
        <v>46</v>
      </c>
      <c r="AC91" s="63">
        <f>IF($B91=1,Parameters!F$13,IF(AND($K91&lt;&gt;$K90,MOD($K91-1,Parameters!F$14)=0),ROUND(AC90*(1+Parameters!F$15),2),AC90))</f>
        <v>60.5</v>
      </c>
      <c r="AD91" s="63">
        <f t="shared" si="30"/>
        <v>1096875</v>
      </c>
      <c r="AE91" s="63">
        <f t="shared" si="31"/>
        <v>659869.99999999988</v>
      </c>
      <c r="AF91" s="63">
        <f t="shared" si="32"/>
        <v>901600</v>
      </c>
      <c r="AG91" s="66">
        <f t="shared" si="33"/>
        <v>804650</v>
      </c>
      <c r="AH91" s="83"/>
      <c r="AI91" s="72">
        <f>IF(B91=1,0,IF(I90&lt;Parameters!$C$18,Parameters!$D$18,IF(I90=Parameters!$C$19,Parameters!$D$19,Parameters!$D$20)))</f>
        <v>-0.01</v>
      </c>
      <c r="AJ91" s="63">
        <f>IF(B91=1,Parameters!$C$36,ROUND(AJ90*(1+AI91),2))</f>
        <v>37.049999999999997</v>
      </c>
      <c r="AK91" s="63">
        <f>H91/Parameters!$C$38*(Parameters!$C$38-I91)*AJ91</f>
        <v>520181.99999999994</v>
      </c>
      <c r="AL91" s="63">
        <f>I91*Parameters!$C$37</f>
        <v>80000</v>
      </c>
      <c r="AM91" s="66">
        <f t="shared" si="40"/>
        <v>440181.99999999994</v>
      </c>
      <c r="AN91" s="8"/>
      <c r="AO91" s="69">
        <f t="shared" si="41"/>
        <v>3255437.7800000003</v>
      </c>
      <c r="AP91" s="63">
        <f t="shared" si="34"/>
        <v>3662246.55</v>
      </c>
      <c r="AQ91" s="76">
        <f t="shared" si="42"/>
        <v>-486808.76999999961</v>
      </c>
      <c r="AR91" s="66">
        <f>IF(B91=1,Parameters!$C$40+AQ91,AR90+AQ91)</f>
        <v>5498890.1599999955</v>
      </c>
      <c r="AT91" s="69">
        <f>IF(AND(B91=1,M91=Parameters!$C$27),0,IF(AND(K91&lt;=Parameters!$C$3,M91&gt;M90),0,IF(M91&lt;M90,0,1)))</f>
        <v>0</v>
      </c>
      <c r="AU91" s="63">
        <f>IF(AND(B91=1,N91=Parameters!$C$28),0,IF(AND(K91&lt;&gt;K90,N91&gt;N90),0,IF(N91=N90,0,1)))</f>
        <v>0</v>
      </c>
      <c r="AV91" s="76">
        <f>IF(AND(B91=1,P91=Parameters!$C$31),0,IF(AND(K91&lt;&gt;K90,N91&lt;=Parameters!$C$7,P91&gt;P90),0,IF(AND(K91&lt;&gt;K90,N91&gt;Parameters!$C$8,P91=P90),0,IF(AND(K91=K90,P91=P90),0,1))))</f>
        <v>0</v>
      </c>
      <c r="AW91" s="76">
        <f t="shared" si="43"/>
        <v>0</v>
      </c>
      <c r="AX91" s="76">
        <f>IF(AND($B91=1,Z91=Parameters!C$13),0,IF(AND($K91&lt;&gt;$K90,MOD($K91-1,Parameters!C$14)=0,Z91&gt;Z90),0,IF(Z91=Z90,0,1)))</f>
        <v>0</v>
      </c>
      <c r="AY91" s="76">
        <f>IF(AND($B91=1,AA91=Parameters!D$13),0,IF(AND($K91&lt;&gt;$K90,MOD($K91-1,Parameters!D$14)=0,AA91&gt;AA90),0,IF(AA91=AA90,0,1)))</f>
        <v>0</v>
      </c>
      <c r="AZ91" s="76">
        <f>IF(AND($B91=1,AB91=Parameters!E$13),0,IF(AND($K91&lt;&gt;$K90,MOD($K91-1,Parameters!E$14)=0,AB91&gt;AB90),0,IF(AB91=AB90,0,1)))</f>
        <v>0</v>
      </c>
      <c r="BA91" s="76">
        <f>IF(AND($B91=1,AC91=Parameters!F$13),0,IF(AND($K91&lt;&gt;$K90,MOD($K91-1,Parameters!F$14)=0,AC91&gt;AC90),0,IF(AC91=AC90,0,1)))</f>
        <v>0</v>
      </c>
      <c r="BB91" s="76">
        <f>IF(AND(B91=1,AJ91=Parameters!$C$36),0,IF(AND(I90&lt;Parameters!$C$18,AJ91&gt;AJ90),0,IF(AND(I90=Parameters!$C$19,AJ91=AJ90),0,IF(AND(I90&gt;Parameters!$C$20,AJ91&lt;AJ90),0,1))))</f>
        <v>0</v>
      </c>
      <c r="BC91" s="66">
        <f>IF(B91&lt;&gt;1,IF(AND(AQ91&gt;0,AR91&gt;AR90),0,IF(AND(AQ91&lt;0,AR91&lt;AR90),0,1)),IF(AND(AQ91&gt;0,AR91&gt;Parameters!$C$40),0,IF(AND(AQ91&lt;0,AR91&lt;Parameters!$C$40),0,1)))</f>
        <v>0</v>
      </c>
    </row>
    <row r="92" spans="2:55" x14ac:dyDescent="0.3">
      <c r="B92" s="101">
        <f>Data_Revised!B92</f>
        <v>89</v>
      </c>
      <c r="C92" s="7">
        <f>Data_Revised!C92</f>
        <v>16500</v>
      </c>
      <c r="D92" s="7">
        <f>Data_Revised!D92</f>
        <v>11000</v>
      </c>
      <c r="E92" s="7">
        <f>Data_Revised!E92</f>
        <v>21500</v>
      </c>
      <c r="F92" s="7">
        <f>Data_Revised!F92</f>
        <v>21700</v>
      </c>
      <c r="G92" s="7">
        <f>Data_Revised!G92</f>
        <v>17500</v>
      </c>
      <c r="H92" s="7">
        <f>Data_Revised!H92</f>
        <v>18300</v>
      </c>
      <c r="I92" s="12">
        <f>Data_Revised!I92</f>
        <v>5</v>
      </c>
      <c r="J92" s="8"/>
      <c r="K92" s="56">
        <f t="shared" si="44"/>
        <v>8</v>
      </c>
      <c r="L92" s="60">
        <f>IF(B92=1,0,IF(K92&lt;=Parameters!$C$3,Parameters!$D$3,Parameters!$D$4))</f>
        <v>-0.01</v>
      </c>
      <c r="M92" s="7">
        <f>IF(B92=1,Parameters!$C$27,ROUNDDOWN(M91*(1+L92),0))</f>
        <v>11993</v>
      </c>
      <c r="N92" s="63">
        <f>IF(B92=1,Parameters!$C$28,IF(K92&lt;&gt;K91,ROUND(N91*(1+Parameters!$C$29),2),N91))</f>
        <v>78.97</v>
      </c>
      <c r="O92" s="63">
        <f t="shared" si="35"/>
        <v>947087.21</v>
      </c>
      <c r="P92" s="60">
        <f>IF(K92=1,Parameters!$C$31,IF(K92&lt;&gt;K91,IF(N92&lt;=Parameters!$C$7,P91+Parameters!$D$7,P91+Parameters!$D$8),P91))</f>
        <v>0.10999999999999997</v>
      </c>
      <c r="Q92" s="63">
        <f t="shared" si="36"/>
        <v>70.28</v>
      </c>
      <c r="R92" s="63">
        <f t="shared" si="28"/>
        <v>1159620</v>
      </c>
      <c r="S92" s="7">
        <f t="shared" si="29"/>
        <v>28493</v>
      </c>
      <c r="T92" s="63">
        <f t="shared" si="37"/>
        <v>2106707.21</v>
      </c>
      <c r="U92" s="63">
        <f t="shared" si="38"/>
        <v>73.937711367704352</v>
      </c>
      <c r="V92" s="63">
        <f>ROUND(U92*(1+Parameters!$C$34),2)</f>
        <v>99.82</v>
      </c>
      <c r="W92" s="63">
        <f>ROUNDDOWN(S92*Parameters!$C$33,0)</f>
        <v>11397</v>
      </c>
      <c r="X92" s="66">
        <f t="shared" si="39"/>
        <v>1137648.54</v>
      </c>
      <c r="Y92" s="8"/>
      <c r="Z92" s="69">
        <f>IF($B92=1,Parameters!C$13,IF(AND($K92&lt;&gt;$K91,MOD($K92-1,Parameters!C$14)=0),ROUND(Z91*(1+Parameters!C$15),2),Z91))</f>
        <v>81.25</v>
      </c>
      <c r="AA92" s="63">
        <f>IF($B92=1,Parameters!D$13,IF(AND($K92&lt;&gt;$K91,MOD($K92-1,Parameters!D$14)=0),ROUND(AA91*(1+Parameters!D$15),2),AA91))</f>
        <v>34.729999999999997</v>
      </c>
      <c r="AB92" s="63">
        <f>IF($B92=1,Parameters!E$13,IF(AND($K92&lt;&gt;$K91,MOD($K92-1,Parameters!E$14)=0),ROUND(AB91*(1+Parameters!E$15),2),AB91))</f>
        <v>46</v>
      </c>
      <c r="AC92" s="63">
        <f>IF($B92=1,Parameters!F$13,IF(AND($K92&lt;&gt;$K91,MOD($K92-1,Parameters!F$14)=0),ROUND(AC91*(1+Parameters!F$15),2),AC91))</f>
        <v>60.5</v>
      </c>
      <c r="AD92" s="63">
        <f t="shared" si="30"/>
        <v>893750</v>
      </c>
      <c r="AE92" s="63">
        <f t="shared" si="31"/>
        <v>746694.99999999988</v>
      </c>
      <c r="AF92" s="63">
        <f t="shared" si="32"/>
        <v>998200</v>
      </c>
      <c r="AG92" s="66">
        <f t="shared" si="33"/>
        <v>1058750</v>
      </c>
      <c r="AH92" s="83"/>
      <c r="AI92" s="72">
        <f>IF(B92=1,0,IF(I91&lt;Parameters!$C$18,Parameters!$D$18,IF(I91=Parameters!$C$19,Parameters!$D$19,Parameters!$D$20)))</f>
        <v>0</v>
      </c>
      <c r="AJ92" s="63">
        <f>IF(B92=1,Parameters!$C$36,ROUND(AJ91*(1+AI92),2))</f>
        <v>37.049999999999997</v>
      </c>
      <c r="AK92" s="63">
        <f>H92/Parameters!$C$38*(Parameters!$C$38-I92)*AJ92</f>
        <v>565012.5</v>
      </c>
      <c r="AL92" s="63">
        <f>I92*Parameters!$C$37</f>
        <v>100000</v>
      </c>
      <c r="AM92" s="66">
        <f t="shared" si="40"/>
        <v>465012.5</v>
      </c>
      <c r="AN92" s="8"/>
      <c r="AO92" s="69">
        <f t="shared" si="41"/>
        <v>3759611.04</v>
      </c>
      <c r="AP92" s="63">
        <f t="shared" si="34"/>
        <v>3747152.21</v>
      </c>
      <c r="AQ92" s="76">
        <f t="shared" si="42"/>
        <v>-87541.169999999925</v>
      </c>
      <c r="AR92" s="66">
        <f>IF(B92=1,Parameters!$C$40+AQ92,AR91+AQ92)</f>
        <v>5411348.9899999956</v>
      </c>
      <c r="AT92" s="69">
        <f>IF(AND(B92=1,M92=Parameters!$C$27),0,IF(AND(K92&lt;=Parameters!$C$3,M92&gt;M91),0,IF(M92&lt;M91,0,1)))</f>
        <v>0</v>
      </c>
      <c r="AU92" s="63">
        <f>IF(AND(B92=1,N92=Parameters!$C$28),0,IF(AND(K92&lt;&gt;K91,N92&gt;N91),0,IF(N92=N91,0,1)))</f>
        <v>0</v>
      </c>
      <c r="AV92" s="76">
        <f>IF(AND(B92=1,P92=Parameters!$C$31),0,IF(AND(K92&lt;&gt;K91,N92&lt;=Parameters!$C$7,P92&gt;P91),0,IF(AND(K92&lt;&gt;K91,N92&gt;Parameters!$C$8,P92=P91),0,IF(AND(K92=K91,P92=P91),0,1))))</f>
        <v>0</v>
      </c>
      <c r="AW92" s="76">
        <f t="shared" si="43"/>
        <v>0</v>
      </c>
      <c r="AX92" s="76">
        <f>IF(AND($B92=1,Z92=Parameters!C$13),0,IF(AND($K92&lt;&gt;$K91,MOD($K92-1,Parameters!C$14)=0,Z92&gt;Z91),0,IF(Z92=Z91,0,1)))</f>
        <v>0</v>
      </c>
      <c r="AY92" s="76">
        <f>IF(AND($B92=1,AA92=Parameters!D$13),0,IF(AND($K92&lt;&gt;$K91,MOD($K92-1,Parameters!D$14)=0,AA92&gt;AA91),0,IF(AA92=AA91,0,1)))</f>
        <v>0</v>
      </c>
      <c r="AZ92" s="76">
        <f>IF(AND($B92=1,AB92=Parameters!E$13),0,IF(AND($K92&lt;&gt;$K91,MOD($K92-1,Parameters!E$14)=0,AB92&gt;AB91),0,IF(AB92=AB91,0,1)))</f>
        <v>0</v>
      </c>
      <c r="BA92" s="76">
        <f>IF(AND($B92=1,AC92=Parameters!F$13),0,IF(AND($K92&lt;&gt;$K91,MOD($K92-1,Parameters!F$14)=0,AC92&gt;AC91),0,IF(AC92=AC91,0,1)))</f>
        <v>0</v>
      </c>
      <c r="BB92" s="76">
        <f>IF(AND(B92=1,AJ92=Parameters!$C$36),0,IF(AND(I91&lt;Parameters!$C$18,AJ92&gt;AJ91),0,IF(AND(I91=Parameters!$C$19,AJ92=AJ91),0,IF(AND(I91&gt;Parameters!$C$20,AJ92&lt;AJ91),0,1))))</f>
        <v>0</v>
      </c>
      <c r="BC92" s="66">
        <f>IF(B92&lt;&gt;1,IF(AND(AQ92&gt;0,AR92&gt;AR91),0,IF(AND(AQ92&lt;0,AR92&lt;AR91),0,1)),IF(AND(AQ92&gt;0,AR92&gt;Parameters!$C$40),0,IF(AND(AQ92&lt;0,AR92&lt;Parameters!$C$40),0,1)))</f>
        <v>0</v>
      </c>
    </row>
    <row r="93" spans="2:55" x14ac:dyDescent="0.3">
      <c r="B93" s="101">
        <f>Data_Revised!B93</f>
        <v>90</v>
      </c>
      <c r="C93" s="7">
        <f>Data_Revised!C93</f>
        <v>17500</v>
      </c>
      <c r="D93" s="7">
        <f>Data_Revised!D93</f>
        <v>9500</v>
      </c>
      <c r="E93" s="7">
        <f>Data_Revised!E93</f>
        <v>19500</v>
      </c>
      <c r="F93" s="7">
        <f>Data_Revised!F93</f>
        <v>21700</v>
      </c>
      <c r="G93" s="7">
        <f>Data_Revised!G93</f>
        <v>13300</v>
      </c>
      <c r="H93" s="7">
        <f>Data_Revised!H93</f>
        <v>18900</v>
      </c>
      <c r="I93" s="12">
        <f>Data_Revised!I93</f>
        <v>5</v>
      </c>
      <c r="J93" s="8"/>
      <c r="K93" s="56">
        <f t="shared" si="44"/>
        <v>8</v>
      </c>
      <c r="L93" s="60">
        <f>IF(B93=1,0,IF(K93&lt;=Parameters!$C$3,Parameters!$D$3,Parameters!$D$4))</f>
        <v>-0.01</v>
      </c>
      <c r="M93" s="7">
        <f>IF(B93=1,Parameters!$C$27,ROUNDDOWN(M92*(1+L93),0))</f>
        <v>11873</v>
      </c>
      <c r="N93" s="63">
        <f>IF(B93=1,Parameters!$C$28,IF(K93&lt;&gt;K92,ROUND(N92*(1+Parameters!$C$29),2),N92))</f>
        <v>78.97</v>
      </c>
      <c r="O93" s="63">
        <f t="shared" si="35"/>
        <v>937610.80999999994</v>
      </c>
      <c r="P93" s="60">
        <f>IF(K93=1,Parameters!$C$31,IF(K93&lt;&gt;K92,IF(N93&lt;=Parameters!$C$7,P92+Parameters!$D$7,P92+Parameters!$D$8),P92))</f>
        <v>0.10999999999999997</v>
      </c>
      <c r="Q93" s="63">
        <f t="shared" si="36"/>
        <v>70.28</v>
      </c>
      <c r="R93" s="63">
        <f t="shared" si="28"/>
        <v>1229900</v>
      </c>
      <c r="S93" s="7">
        <f t="shared" si="29"/>
        <v>29373</v>
      </c>
      <c r="T93" s="63">
        <f t="shared" si="37"/>
        <v>2167510.81</v>
      </c>
      <c r="U93" s="63">
        <f t="shared" si="38"/>
        <v>73.792626221359754</v>
      </c>
      <c r="V93" s="63">
        <f>ROUND(U93*(1+Parameters!$C$34),2)</f>
        <v>99.62</v>
      </c>
      <c r="W93" s="63">
        <f>ROUNDDOWN(S93*Parameters!$C$33,0)</f>
        <v>11749</v>
      </c>
      <c r="X93" s="66">
        <f t="shared" si="39"/>
        <v>1170435.3800000001</v>
      </c>
      <c r="Y93" s="8"/>
      <c r="Z93" s="69">
        <f>IF($B93=1,Parameters!C$13,IF(AND($K93&lt;&gt;$K92,MOD($K93-1,Parameters!C$14)=0),ROUND(Z92*(1+Parameters!C$15),2),Z92))</f>
        <v>81.25</v>
      </c>
      <c r="AA93" s="63">
        <f>IF($B93=1,Parameters!D$13,IF(AND($K93&lt;&gt;$K92,MOD($K93-1,Parameters!D$14)=0),ROUND(AA92*(1+Parameters!D$15),2),AA92))</f>
        <v>34.729999999999997</v>
      </c>
      <c r="AB93" s="63">
        <f>IF($B93=1,Parameters!E$13,IF(AND($K93&lt;&gt;$K92,MOD($K93-1,Parameters!E$14)=0),ROUND(AB92*(1+Parameters!E$15),2),AB92))</f>
        <v>46</v>
      </c>
      <c r="AC93" s="63">
        <f>IF($B93=1,Parameters!F$13,IF(AND($K93&lt;&gt;$K92,MOD($K93-1,Parameters!F$14)=0),ROUND(AC92*(1+Parameters!F$15),2),AC92))</f>
        <v>60.5</v>
      </c>
      <c r="AD93" s="63">
        <f t="shared" si="30"/>
        <v>771875</v>
      </c>
      <c r="AE93" s="63">
        <f t="shared" si="31"/>
        <v>677234.99999999988</v>
      </c>
      <c r="AF93" s="63">
        <f t="shared" si="32"/>
        <v>998200</v>
      </c>
      <c r="AG93" s="66">
        <f t="shared" si="33"/>
        <v>804650</v>
      </c>
      <c r="AH93" s="83"/>
      <c r="AI93" s="72">
        <f>IF(B93=1,0,IF(I92&lt;Parameters!$C$18,Parameters!$D$18,IF(I92=Parameters!$C$19,Parameters!$D$19,Parameters!$D$20)))</f>
        <v>-0.01</v>
      </c>
      <c r="AJ93" s="63">
        <f>IF(B93=1,Parameters!$C$36,ROUND(AJ92*(1+AI93),2))</f>
        <v>36.68</v>
      </c>
      <c r="AK93" s="63">
        <f>H93/Parameters!$C$38*(Parameters!$C$38-I93)*AJ93</f>
        <v>577710</v>
      </c>
      <c r="AL93" s="63">
        <f>I93*Parameters!$C$37</f>
        <v>100000</v>
      </c>
      <c r="AM93" s="66">
        <f t="shared" si="40"/>
        <v>477710</v>
      </c>
      <c r="AN93" s="8"/>
      <c r="AO93" s="69">
        <f t="shared" si="41"/>
        <v>3550995.38</v>
      </c>
      <c r="AP93" s="63">
        <f t="shared" si="34"/>
        <v>3616620.81</v>
      </c>
      <c r="AQ93" s="76">
        <f t="shared" si="42"/>
        <v>-165625.4299999997</v>
      </c>
      <c r="AR93" s="66">
        <f>IF(B93=1,Parameters!$C$40+AQ93,AR92+AQ93)</f>
        <v>5245723.5599999959</v>
      </c>
      <c r="AT93" s="69">
        <f>IF(AND(B93=1,M93=Parameters!$C$27),0,IF(AND(K93&lt;=Parameters!$C$3,M93&gt;M92),0,IF(M93&lt;M92,0,1)))</f>
        <v>0</v>
      </c>
      <c r="AU93" s="63">
        <f>IF(AND(B93=1,N93=Parameters!$C$28),0,IF(AND(K93&lt;&gt;K92,N93&gt;N92),0,IF(N93=N92,0,1)))</f>
        <v>0</v>
      </c>
      <c r="AV93" s="76">
        <f>IF(AND(B93=1,P93=Parameters!$C$31),0,IF(AND(K93&lt;&gt;K92,N93&lt;=Parameters!$C$7,P93&gt;P92),0,IF(AND(K93&lt;&gt;K92,N93&gt;Parameters!$C$8,P93=P92),0,IF(AND(K93=K92,P93=P92),0,1))))</f>
        <v>0</v>
      </c>
      <c r="AW93" s="76">
        <f t="shared" si="43"/>
        <v>0</v>
      </c>
      <c r="AX93" s="76">
        <f>IF(AND($B93=1,Z93=Parameters!C$13),0,IF(AND($K93&lt;&gt;$K92,MOD($K93-1,Parameters!C$14)=0,Z93&gt;Z92),0,IF(Z93=Z92,0,1)))</f>
        <v>0</v>
      </c>
      <c r="AY93" s="76">
        <f>IF(AND($B93=1,AA93=Parameters!D$13),0,IF(AND($K93&lt;&gt;$K92,MOD($K93-1,Parameters!D$14)=0,AA93&gt;AA92),0,IF(AA93=AA92,0,1)))</f>
        <v>0</v>
      </c>
      <c r="AZ93" s="76">
        <f>IF(AND($B93=1,AB93=Parameters!E$13),0,IF(AND($K93&lt;&gt;$K92,MOD($K93-1,Parameters!E$14)=0,AB93&gt;AB92),0,IF(AB93=AB92,0,1)))</f>
        <v>0</v>
      </c>
      <c r="BA93" s="76">
        <f>IF(AND($B93=1,AC93=Parameters!F$13),0,IF(AND($K93&lt;&gt;$K92,MOD($K93-1,Parameters!F$14)=0,AC93&gt;AC92),0,IF(AC93=AC92,0,1)))</f>
        <v>0</v>
      </c>
      <c r="BB93" s="76">
        <f>IF(AND(B93=1,AJ93=Parameters!$C$36),0,IF(AND(I92&lt;Parameters!$C$18,AJ93&gt;AJ92),0,IF(AND(I92=Parameters!$C$19,AJ93=AJ92),0,IF(AND(I92&gt;Parameters!$C$20,AJ93&lt;AJ92),0,1))))</f>
        <v>0</v>
      </c>
      <c r="BC93" s="66">
        <f>IF(B93&lt;&gt;1,IF(AND(AQ93&gt;0,AR93&gt;AR92),0,IF(AND(AQ93&lt;0,AR93&lt;AR92),0,1)),IF(AND(AQ93&gt;0,AR93&gt;Parameters!$C$40),0,IF(AND(AQ93&lt;0,AR93&lt;Parameters!$C$40),0,1)))</f>
        <v>0</v>
      </c>
    </row>
    <row r="94" spans="2:55" x14ac:dyDescent="0.3">
      <c r="B94" s="101">
        <f>Data_Revised!B94</f>
        <v>91</v>
      </c>
      <c r="C94" s="7">
        <f>Data_Revised!C94</f>
        <v>14000</v>
      </c>
      <c r="D94" s="7">
        <f>Data_Revised!D94</f>
        <v>9500</v>
      </c>
      <c r="E94" s="7">
        <f>Data_Revised!E94</f>
        <v>19000</v>
      </c>
      <c r="F94" s="7">
        <f>Data_Revised!F94</f>
        <v>21700</v>
      </c>
      <c r="G94" s="7">
        <f>Data_Revised!G94</f>
        <v>16099.999999999998</v>
      </c>
      <c r="H94" s="7">
        <f>Data_Revised!H94</f>
        <v>12900</v>
      </c>
      <c r="I94" s="12">
        <f>Data_Revised!I94</f>
        <v>1</v>
      </c>
      <c r="J94" s="8"/>
      <c r="K94" s="56">
        <f t="shared" si="44"/>
        <v>8</v>
      </c>
      <c r="L94" s="60">
        <f>IF(B94=1,0,IF(K94&lt;=Parameters!$C$3,Parameters!$D$3,Parameters!$D$4))</f>
        <v>-0.01</v>
      </c>
      <c r="M94" s="7">
        <f>IF(B94=1,Parameters!$C$27,ROUNDDOWN(M93*(1+L94),0))</f>
        <v>11754</v>
      </c>
      <c r="N94" s="63">
        <f>IF(B94=1,Parameters!$C$28,IF(K94&lt;&gt;K93,ROUND(N93*(1+Parameters!$C$29),2),N93))</f>
        <v>78.97</v>
      </c>
      <c r="O94" s="63">
        <f t="shared" si="35"/>
        <v>928213.38</v>
      </c>
      <c r="P94" s="60">
        <f>IF(K94=1,Parameters!$C$31,IF(K94&lt;&gt;K93,IF(N94&lt;=Parameters!$C$7,P93+Parameters!$D$7,P93+Parameters!$D$8),P93))</f>
        <v>0.10999999999999997</v>
      </c>
      <c r="Q94" s="63">
        <f t="shared" si="36"/>
        <v>70.28</v>
      </c>
      <c r="R94" s="63">
        <f t="shared" si="28"/>
        <v>983920</v>
      </c>
      <c r="S94" s="7">
        <f t="shared" si="29"/>
        <v>25754</v>
      </c>
      <c r="T94" s="63">
        <f t="shared" si="37"/>
        <v>1912133.38</v>
      </c>
      <c r="U94" s="63">
        <f t="shared" si="38"/>
        <v>74.2460736196319</v>
      </c>
      <c r="V94" s="63">
        <f>ROUND(U94*(1+Parameters!$C$34),2)</f>
        <v>100.23</v>
      </c>
      <c r="W94" s="63">
        <f>ROUNDDOWN(S94*Parameters!$C$33,0)</f>
        <v>10301</v>
      </c>
      <c r="X94" s="66">
        <f t="shared" si="39"/>
        <v>1032469.2300000001</v>
      </c>
      <c r="Y94" s="8"/>
      <c r="Z94" s="69">
        <f>IF($B94=1,Parameters!C$13,IF(AND($K94&lt;&gt;$K93,MOD($K94-1,Parameters!C$14)=0),ROUND(Z93*(1+Parameters!C$15),2),Z93))</f>
        <v>81.25</v>
      </c>
      <c r="AA94" s="63">
        <f>IF($B94=1,Parameters!D$13,IF(AND($K94&lt;&gt;$K93,MOD($K94-1,Parameters!D$14)=0),ROUND(AA93*(1+Parameters!D$15),2),AA93))</f>
        <v>34.729999999999997</v>
      </c>
      <c r="AB94" s="63">
        <f>IF($B94=1,Parameters!E$13,IF(AND($K94&lt;&gt;$K93,MOD($K94-1,Parameters!E$14)=0),ROUND(AB93*(1+Parameters!E$15),2),AB93))</f>
        <v>46</v>
      </c>
      <c r="AC94" s="63">
        <f>IF($B94=1,Parameters!F$13,IF(AND($K94&lt;&gt;$K93,MOD($K94-1,Parameters!F$14)=0),ROUND(AC93*(1+Parameters!F$15),2),AC93))</f>
        <v>60.5</v>
      </c>
      <c r="AD94" s="63">
        <f t="shared" si="30"/>
        <v>771875</v>
      </c>
      <c r="AE94" s="63">
        <f t="shared" si="31"/>
        <v>659869.99999999988</v>
      </c>
      <c r="AF94" s="63">
        <f t="shared" si="32"/>
        <v>998200</v>
      </c>
      <c r="AG94" s="66">
        <f t="shared" si="33"/>
        <v>974049.99999999988</v>
      </c>
      <c r="AH94" s="83"/>
      <c r="AI94" s="72">
        <f>IF(B94=1,0,IF(I93&lt;Parameters!$C$18,Parameters!$D$18,IF(I93=Parameters!$C$19,Parameters!$D$19,Parameters!$D$20)))</f>
        <v>-0.01</v>
      </c>
      <c r="AJ94" s="63">
        <f>IF(B94=1,Parameters!$C$36,ROUND(AJ93*(1+AI94),2))</f>
        <v>36.31</v>
      </c>
      <c r="AK94" s="63">
        <f>H94/Parameters!$C$38*(Parameters!$C$38-I94)*AJ94</f>
        <v>452785.7</v>
      </c>
      <c r="AL94" s="63">
        <f>I94*Parameters!$C$37</f>
        <v>20000</v>
      </c>
      <c r="AM94" s="66">
        <f t="shared" si="40"/>
        <v>432785.7</v>
      </c>
      <c r="AN94" s="8"/>
      <c r="AO94" s="69">
        <f t="shared" si="41"/>
        <v>3457504.93</v>
      </c>
      <c r="AP94" s="63">
        <f t="shared" si="34"/>
        <v>3343878.38</v>
      </c>
      <c r="AQ94" s="76">
        <f t="shared" si="42"/>
        <v>93626.549999999988</v>
      </c>
      <c r="AR94" s="66">
        <f>IF(B94=1,Parameters!$C$40+AQ94,AR93+AQ94)</f>
        <v>5339350.1099999957</v>
      </c>
      <c r="AT94" s="69">
        <f>IF(AND(B94=1,M94=Parameters!$C$27),0,IF(AND(K94&lt;=Parameters!$C$3,M94&gt;M93),0,IF(M94&lt;M93,0,1)))</f>
        <v>0</v>
      </c>
      <c r="AU94" s="63">
        <f>IF(AND(B94=1,N94=Parameters!$C$28),0,IF(AND(K94&lt;&gt;K93,N94&gt;N93),0,IF(N94=N93,0,1)))</f>
        <v>0</v>
      </c>
      <c r="AV94" s="76">
        <f>IF(AND(B94=1,P94=Parameters!$C$31),0,IF(AND(K94&lt;&gt;K93,N94&lt;=Parameters!$C$7,P94&gt;P93),0,IF(AND(K94&lt;&gt;K93,N94&gt;Parameters!$C$8,P94=P93),0,IF(AND(K94=K93,P94=P93),0,1))))</f>
        <v>0</v>
      </c>
      <c r="AW94" s="76">
        <f t="shared" si="43"/>
        <v>0</v>
      </c>
      <c r="AX94" s="76">
        <f>IF(AND($B94=1,Z94=Parameters!C$13),0,IF(AND($K94&lt;&gt;$K93,MOD($K94-1,Parameters!C$14)=0,Z94&gt;Z93),0,IF(Z94=Z93,0,1)))</f>
        <v>0</v>
      </c>
      <c r="AY94" s="76">
        <f>IF(AND($B94=1,AA94=Parameters!D$13),0,IF(AND($K94&lt;&gt;$K93,MOD($K94-1,Parameters!D$14)=0,AA94&gt;AA93),0,IF(AA94=AA93,0,1)))</f>
        <v>0</v>
      </c>
      <c r="AZ94" s="76">
        <f>IF(AND($B94=1,AB94=Parameters!E$13),0,IF(AND($K94&lt;&gt;$K93,MOD($K94-1,Parameters!E$14)=0,AB94&gt;AB93),0,IF(AB94=AB93,0,1)))</f>
        <v>0</v>
      </c>
      <c r="BA94" s="76">
        <f>IF(AND($B94=1,AC94=Parameters!F$13),0,IF(AND($K94&lt;&gt;$K93,MOD($K94-1,Parameters!F$14)=0,AC94&gt;AC93),0,IF(AC94=AC93,0,1)))</f>
        <v>0</v>
      </c>
      <c r="BB94" s="76">
        <f>IF(AND(B94=1,AJ94=Parameters!$C$36),0,IF(AND(I93&lt;Parameters!$C$18,AJ94&gt;AJ93),0,IF(AND(I93=Parameters!$C$19,AJ94=AJ93),0,IF(AND(I93&gt;Parameters!$C$20,AJ94&lt;AJ93),0,1))))</f>
        <v>0</v>
      </c>
      <c r="BC94" s="66">
        <f>IF(B94&lt;&gt;1,IF(AND(AQ94&gt;0,AR94&gt;AR93),0,IF(AND(AQ94&lt;0,AR94&lt;AR93),0,1)),IF(AND(AQ94&gt;0,AR94&gt;Parameters!$C$40),0,IF(AND(AQ94&lt;0,AR94&lt;Parameters!$C$40),0,1)))</f>
        <v>0</v>
      </c>
    </row>
    <row r="95" spans="2:55" x14ac:dyDescent="0.3">
      <c r="B95" s="101">
        <f>Data_Revised!B95</f>
        <v>92</v>
      </c>
      <c r="C95" s="7">
        <f>Data_Revised!C95</f>
        <v>12000</v>
      </c>
      <c r="D95" s="7">
        <f>Data_Revised!D95</f>
        <v>12000</v>
      </c>
      <c r="E95" s="7">
        <f>Data_Revised!E95</f>
        <v>18500</v>
      </c>
      <c r="F95" s="7">
        <f>Data_Revised!F95</f>
        <v>23800</v>
      </c>
      <c r="G95" s="7">
        <f>Data_Revised!G95</f>
        <v>21000</v>
      </c>
      <c r="H95" s="7">
        <f>Data_Revised!H95</f>
        <v>20400</v>
      </c>
      <c r="I95" s="12">
        <f>Data_Revised!I95</f>
        <v>3</v>
      </c>
      <c r="J95" s="8"/>
      <c r="K95" s="56">
        <f t="shared" si="44"/>
        <v>8</v>
      </c>
      <c r="L95" s="60">
        <f>IF(B95=1,0,IF(K95&lt;=Parameters!$C$3,Parameters!$D$3,Parameters!$D$4))</f>
        <v>-0.01</v>
      </c>
      <c r="M95" s="7">
        <f>IF(B95=1,Parameters!$C$27,ROUNDDOWN(M94*(1+L95),0))</f>
        <v>11636</v>
      </c>
      <c r="N95" s="63">
        <f>IF(B95=1,Parameters!$C$28,IF(K95&lt;&gt;K94,ROUND(N94*(1+Parameters!$C$29),2),N94))</f>
        <v>78.97</v>
      </c>
      <c r="O95" s="63">
        <f t="shared" si="35"/>
        <v>918894.92</v>
      </c>
      <c r="P95" s="60">
        <f>IF(K95=1,Parameters!$C$31,IF(K95&lt;&gt;K94,IF(N95&lt;=Parameters!$C$7,P94+Parameters!$D$7,P94+Parameters!$D$8),P94))</f>
        <v>0.10999999999999997</v>
      </c>
      <c r="Q95" s="63">
        <f t="shared" si="36"/>
        <v>70.28</v>
      </c>
      <c r="R95" s="63">
        <f t="shared" si="28"/>
        <v>843360</v>
      </c>
      <c r="S95" s="7">
        <f t="shared" si="29"/>
        <v>23636</v>
      </c>
      <c r="T95" s="63">
        <f t="shared" si="37"/>
        <v>1762254.92</v>
      </c>
      <c r="U95" s="63">
        <f t="shared" si="38"/>
        <v>74.558085970553392</v>
      </c>
      <c r="V95" s="63">
        <f>ROUND(U95*(1+Parameters!$C$34),2)</f>
        <v>100.65</v>
      </c>
      <c r="W95" s="63">
        <f>ROUNDDOWN(S95*Parameters!$C$33,0)</f>
        <v>9454</v>
      </c>
      <c r="X95" s="66">
        <f t="shared" si="39"/>
        <v>951545.10000000009</v>
      </c>
      <c r="Y95" s="8"/>
      <c r="Z95" s="69">
        <f>IF($B95=1,Parameters!C$13,IF(AND($K95&lt;&gt;$K94,MOD($K95-1,Parameters!C$14)=0),ROUND(Z94*(1+Parameters!C$15),2),Z94))</f>
        <v>81.25</v>
      </c>
      <c r="AA95" s="63">
        <f>IF($B95=1,Parameters!D$13,IF(AND($K95&lt;&gt;$K94,MOD($K95-1,Parameters!D$14)=0),ROUND(AA94*(1+Parameters!D$15),2),AA94))</f>
        <v>34.729999999999997</v>
      </c>
      <c r="AB95" s="63">
        <f>IF($B95=1,Parameters!E$13,IF(AND($K95&lt;&gt;$K94,MOD($K95-1,Parameters!E$14)=0),ROUND(AB94*(1+Parameters!E$15),2),AB94))</f>
        <v>46</v>
      </c>
      <c r="AC95" s="63">
        <f>IF($B95=1,Parameters!F$13,IF(AND($K95&lt;&gt;$K94,MOD($K95-1,Parameters!F$14)=0),ROUND(AC94*(1+Parameters!F$15),2),AC94))</f>
        <v>60.5</v>
      </c>
      <c r="AD95" s="63">
        <f t="shared" si="30"/>
        <v>975000</v>
      </c>
      <c r="AE95" s="63">
        <f t="shared" si="31"/>
        <v>642505</v>
      </c>
      <c r="AF95" s="63">
        <f t="shared" si="32"/>
        <v>1094800</v>
      </c>
      <c r="AG95" s="66">
        <f t="shared" si="33"/>
        <v>1270500</v>
      </c>
      <c r="AH95" s="83"/>
      <c r="AI95" s="72">
        <f>IF(B95=1,0,IF(I94&lt;Parameters!$C$18,Parameters!$D$18,IF(I94=Parameters!$C$19,Parameters!$D$19,Parameters!$D$20)))</f>
        <v>0.02</v>
      </c>
      <c r="AJ95" s="63">
        <f>IF(B95=1,Parameters!$C$36,ROUND(AJ94*(1+AI95),2))</f>
        <v>37.04</v>
      </c>
      <c r="AK95" s="63">
        <f>H95/Parameters!$C$38*(Parameters!$C$38-I95)*AJ95</f>
        <v>680054.4</v>
      </c>
      <c r="AL95" s="63">
        <f>I95*Parameters!$C$37</f>
        <v>60000</v>
      </c>
      <c r="AM95" s="66">
        <f t="shared" si="40"/>
        <v>620054.4</v>
      </c>
      <c r="AN95" s="8"/>
      <c r="AO95" s="69">
        <f t="shared" si="41"/>
        <v>3996899.5</v>
      </c>
      <c r="AP95" s="63">
        <f t="shared" si="34"/>
        <v>3379759.92</v>
      </c>
      <c r="AQ95" s="76">
        <f t="shared" si="42"/>
        <v>557139.58000000019</v>
      </c>
      <c r="AR95" s="66">
        <f>IF(B95=1,Parameters!$C$40+AQ95,AR94+AQ95)</f>
        <v>5896489.6899999958</v>
      </c>
      <c r="AT95" s="69">
        <f>IF(AND(B95=1,M95=Parameters!$C$27),0,IF(AND(K95&lt;=Parameters!$C$3,M95&gt;M94),0,IF(M95&lt;M94,0,1)))</f>
        <v>0</v>
      </c>
      <c r="AU95" s="63">
        <f>IF(AND(B95=1,N95=Parameters!$C$28),0,IF(AND(K95&lt;&gt;K94,N95&gt;N94),0,IF(N95=N94,0,1)))</f>
        <v>0</v>
      </c>
      <c r="AV95" s="76">
        <f>IF(AND(B95=1,P95=Parameters!$C$31),0,IF(AND(K95&lt;&gt;K94,N95&lt;=Parameters!$C$7,P95&gt;P94),0,IF(AND(K95&lt;&gt;K94,N95&gt;Parameters!$C$8,P95=P94),0,IF(AND(K95=K94,P95=P94),0,1))))</f>
        <v>0</v>
      </c>
      <c r="AW95" s="76">
        <f t="shared" si="43"/>
        <v>0</v>
      </c>
      <c r="AX95" s="76">
        <f>IF(AND($B95=1,Z95=Parameters!C$13),0,IF(AND($K95&lt;&gt;$K94,MOD($K95-1,Parameters!C$14)=0,Z95&gt;Z94),0,IF(Z95=Z94,0,1)))</f>
        <v>0</v>
      </c>
      <c r="AY95" s="76">
        <f>IF(AND($B95=1,AA95=Parameters!D$13),0,IF(AND($K95&lt;&gt;$K94,MOD($K95-1,Parameters!D$14)=0,AA95&gt;AA94),0,IF(AA95=AA94,0,1)))</f>
        <v>0</v>
      </c>
      <c r="AZ95" s="76">
        <f>IF(AND($B95=1,AB95=Parameters!E$13),0,IF(AND($K95&lt;&gt;$K94,MOD($K95-1,Parameters!E$14)=0,AB95&gt;AB94),0,IF(AB95=AB94,0,1)))</f>
        <v>0</v>
      </c>
      <c r="BA95" s="76">
        <f>IF(AND($B95=1,AC95=Parameters!F$13),0,IF(AND($K95&lt;&gt;$K94,MOD($K95-1,Parameters!F$14)=0,AC95&gt;AC94),0,IF(AC95=AC94,0,1)))</f>
        <v>0</v>
      </c>
      <c r="BB95" s="76">
        <f>IF(AND(B95=1,AJ95=Parameters!$C$36),0,IF(AND(I94&lt;Parameters!$C$18,AJ95&gt;AJ94),0,IF(AND(I94=Parameters!$C$19,AJ95=AJ94),0,IF(AND(I94&gt;Parameters!$C$20,AJ95&lt;AJ94),0,1))))</f>
        <v>0</v>
      </c>
      <c r="BC95" s="66">
        <f>IF(B95&lt;&gt;1,IF(AND(AQ95&gt;0,AR95&gt;AR94),0,IF(AND(AQ95&lt;0,AR95&lt;AR94),0,1)),IF(AND(AQ95&gt;0,AR95&gt;Parameters!$C$40),0,IF(AND(AQ95&lt;0,AR95&lt;Parameters!$C$40),0,1)))</f>
        <v>0</v>
      </c>
    </row>
    <row r="96" spans="2:55" x14ac:dyDescent="0.3">
      <c r="B96" s="101">
        <f>Data_Revised!B96</f>
        <v>93</v>
      </c>
      <c r="C96" s="7">
        <f>Data_Revised!C96</f>
        <v>12000</v>
      </c>
      <c r="D96" s="7">
        <f>Data_Revised!D96</f>
        <v>7500</v>
      </c>
      <c r="E96" s="7">
        <f>Data_Revised!E96</f>
        <v>17000</v>
      </c>
      <c r="F96" s="7">
        <f>Data_Revised!F96</f>
        <v>18200</v>
      </c>
      <c r="G96" s="7">
        <f>Data_Revised!G96</f>
        <v>15399.999999999998</v>
      </c>
      <c r="H96" s="7">
        <f>Data_Revised!H96</f>
        <v>13800</v>
      </c>
      <c r="I96" s="12">
        <f>Data_Revised!I96</f>
        <v>3</v>
      </c>
      <c r="J96" s="8"/>
      <c r="K96" s="56">
        <f t="shared" si="44"/>
        <v>8</v>
      </c>
      <c r="L96" s="60">
        <f>IF(B96=1,0,IF(K96&lt;=Parameters!$C$3,Parameters!$D$3,Parameters!$D$4))</f>
        <v>-0.01</v>
      </c>
      <c r="M96" s="7">
        <f>IF(B96=1,Parameters!$C$27,ROUNDDOWN(M95*(1+L96),0))</f>
        <v>11519</v>
      </c>
      <c r="N96" s="63">
        <f>IF(B96=1,Parameters!$C$28,IF(K96&lt;&gt;K95,ROUND(N95*(1+Parameters!$C$29),2),N95))</f>
        <v>78.97</v>
      </c>
      <c r="O96" s="63">
        <f t="shared" si="35"/>
        <v>909655.42999999993</v>
      </c>
      <c r="P96" s="60">
        <f>IF(K96=1,Parameters!$C$31,IF(K96&lt;&gt;K95,IF(N96&lt;=Parameters!$C$7,P95+Parameters!$D$7,P95+Parameters!$D$8),P95))</f>
        <v>0.10999999999999997</v>
      </c>
      <c r="Q96" s="63">
        <f t="shared" si="36"/>
        <v>70.28</v>
      </c>
      <c r="R96" s="63">
        <f t="shared" si="28"/>
        <v>843360</v>
      </c>
      <c r="S96" s="7">
        <f t="shared" si="29"/>
        <v>23519</v>
      </c>
      <c r="T96" s="63">
        <f t="shared" si="37"/>
        <v>1753015.43</v>
      </c>
      <c r="U96" s="63">
        <f t="shared" si="38"/>
        <v>74.536138016072115</v>
      </c>
      <c r="V96" s="63">
        <f>ROUND(U96*(1+Parameters!$C$34),2)</f>
        <v>100.62</v>
      </c>
      <c r="W96" s="63">
        <f>ROUNDDOWN(S96*Parameters!$C$33,0)</f>
        <v>9407</v>
      </c>
      <c r="X96" s="66">
        <f t="shared" si="39"/>
        <v>946532.34000000008</v>
      </c>
      <c r="Y96" s="8"/>
      <c r="Z96" s="69">
        <f>IF($B96=1,Parameters!C$13,IF(AND($K96&lt;&gt;$K95,MOD($K96-1,Parameters!C$14)=0),ROUND(Z95*(1+Parameters!C$15),2),Z95))</f>
        <v>81.25</v>
      </c>
      <c r="AA96" s="63">
        <f>IF($B96=1,Parameters!D$13,IF(AND($K96&lt;&gt;$K95,MOD($K96-1,Parameters!D$14)=0),ROUND(AA95*(1+Parameters!D$15),2),AA95))</f>
        <v>34.729999999999997</v>
      </c>
      <c r="AB96" s="63">
        <f>IF($B96=1,Parameters!E$13,IF(AND($K96&lt;&gt;$K95,MOD($K96-1,Parameters!E$14)=0),ROUND(AB95*(1+Parameters!E$15),2),AB95))</f>
        <v>46</v>
      </c>
      <c r="AC96" s="63">
        <f>IF($B96=1,Parameters!F$13,IF(AND($K96&lt;&gt;$K95,MOD($K96-1,Parameters!F$14)=0),ROUND(AC95*(1+Parameters!F$15),2),AC95))</f>
        <v>60.5</v>
      </c>
      <c r="AD96" s="63">
        <f t="shared" si="30"/>
        <v>609375</v>
      </c>
      <c r="AE96" s="63">
        <f t="shared" si="31"/>
        <v>590410</v>
      </c>
      <c r="AF96" s="63">
        <f t="shared" si="32"/>
        <v>837200</v>
      </c>
      <c r="AG96" s="66">
        <f t="shared" si="33"/>
        <v>931699.99999999988</v>
      </c>
      <c r="AH96" s="83"/>
      <c r="AI96" s="72">
        <f>IF(B96=1,0,IF(I95&lt;Parameters!$C$18,Parameters!$D$18,IF(I95=Parameters!$C$19,Parameters!$D$19,Parameters!$D$20)))</f>
        <v>0.02</v>
      </c>
      <c r="AJ96" s="63">
        <f>IF(B96=1,Parameters!$C$36,ROUND(AJ95*(1+AI96),2))</f>
        <v>37.78</v>
      </c>
      <c r="AK96" s="63">
        <f>H96/Parameters!$C$38*(Parameters!$C$38-I96)*AJ96</f>
        <v>469227.60000000003</v>
      </c>
      <c r="AL96" s="63">
        <f>I96*Parameters!$C$37</f>
        <v>60000</v>
      </c>
      <c r="AM96" s="66">
        <f t="shared" si="40"/>
        <v>409227.60000000003</v>
      </c>
      <c r="AN96" s="8"/>
      <c r="AO96" s="69">
        <f t="shared" si="41"/>
        <v>3184659.94</v>
      </c>
      <c r="AP96" s="63">
        <f t="shared" si="34"/>
        <v>2952800.4299999997</v>
      </c>
      <c r="AQ96" s="76">
        <f t="shared" si="42"/>
        <v>171859.51000000007</v>
      </c>
      <c r="AR96" s="66">
        <f>IF(B96=1,Parameters!$C$40+AQ96,AR95+AQ96)</f>
        <v>6068349.1999999955</v>
      </c>
      <c r="AT96" s="69">
        <f>IF(AND(B96=1,M96=Parameters!$C$27),0,IF(AND(K96&lt;=Parameters!$C$3,M96&gt;M95),0,IF(M96&lt;M95,0,1)))</f>
        <v>0</v>
      </c>
      <c r="AU96" s="63">
        <f>IF(AND(B96=1,N96=Parameters!$C$28),0,IF(AND(K96&lt;&gt;K95,N96&gt;N95),0,IF(N96=N95,0,1)))</f>
        <v>0</v>
      </c>
      <c r="AV96" s="76">
        <f>IF(AND(B96=1,P96=Parameters!$C$31),0,IF(AND(K96&lt;&gt;K95,N96&lt;=Parameters!$C$7,P96&gt;P95),0,IF(AND(K96&lt;&gt;K95,N96&gt;Parameters!$C$8,P96=P95),0,IF(AND(K96=K95,P96=P95),0,1))))</f>
        <v>0</v>
      </c>
      <c r="AW96" s="76">
        <f t="shared" si="43"/>
        <v>0</v>
      </c>
      <c r="AX96" s="76">
        <f>IF(AND($B96=1,Z96=Parameters!C$13),0,IF(AND($K96&lt;&gt;$K95,MOD($K96-1,Parameters!C$14)=0,Z96&gt;Z95),0,IF(Z96=Z95,0,1)))</f>
        <v>0</v>
      </c>
      <c r="AY96" s="76">
        <f>IF(AND($B96=1,AA96=Parameters!D$13),0,IF(AND($K96&lt;&gt;$K95,MOD($K96-1,Parameters!D$14)=0,AA96&gt;AA95),0,IF(AA96=AA95,0,1)))</f>
        <v>0</v>
      </c>
      <c r="AZ96" s="76">
        <f>IF(AND($B96=1,AB96=Parameters!E$13),0,IF(AND($K96&lt;&gt;$K95,MOD($K96-1,Parameters!E$14)=0,AB96&gt;AB95),0,IF(AB96=AB95,0,1)))</f>
        <v>0</v>
      </c>
      <c r="BA96" s="76">
        <f>IF(AND($B96=1,AC96=Parameters!F$13),0,IF(AND($K96&lt;&gt;$K95,MOD($K96-1,Parameters!F$14)=0,AC96&gt;AC95),0,IF(AC96=AC95,0,1)))</f>
        <v>0</v>
      </c>
      <c r="BB96" s="76">
        <f>IF(AND(B96=1,AJ96=Parameters!$C$36),0,IF(AND(I95&lt;Parameters!$C$18,AJ96&gt;AJ95),0,IF(AND(I95=Parameters!$C$19,AJ96=AJ95),0,IF(AND(I95&gt;Parameters!$C$20,AJ96&lt;AJ95),0,1))))</f>
        <v>0</v>
      </c>
      <c r="BC96" s="66">
        <f>IF(B96&lt;&gt;1,IF(AND(AQ96&gt;0,AR96&gt;AR95),0,IF(AND(AQ96&lt;0,AR96&lt;AR95),0,1)),IF(AND(AQ96&gt;0,AR96&gt;Parameters!$C$40),0,IF(AND(AQ96&lt;0,AR96&lt;Parameters!$C$40),0,1)))</f>
        <v>0</v>
      </c>
    </row>
    <row r="97" spans="2:55" x14ac:dyDescent="0.3">
      <c r="B97" s="101">
        <f>Data_Revised!B97</f>
        <v>94</v>
      </c>
      <c r="C97" s="7">
        <f>Data_Revised!C97</f>
        <v>17000</v>
      </c>
      <c r="D97" s="7">
        <f>Data_Revised!D97</f>
        <v>13000</v>
      </c>
      <c r="E97" s="7">
        <f>Data_Revised!E97</f>
        <v>20500</v>
      </c>
      <c r="F97" s="7">
        <f>Data_Revised!F97</f>
        <v>18900</v>
      </c>
      <c r="G97" s="7">
        <f>Data_Revised!G97</f>
        <v>17500</v>
      </c>
      <c r="H97" s="7">
        <f>Data_Revised!H97</f>
        <v>12900</v>
      </c>
      <c r="I97" s="12">
        <f>Data_Revised!I97</f>
        <v>4</v>
      </c>
      <c r="J97" s="8"/>
      <c r="K97" s="56">
        <f t="shared" si="44"/>
        <v>8</v>
      </c>
      <c r="L97" s="60">
        <f>IF(B97=1,0,IF(K97&lt;=Parameters!$C$3,Parameters!$D$3,Parameters!$D$4))</f>
        <v>-0.01</v>
      </c>
      <c r="M97" s="7">
        <f>IF(B97=1,Parameters!$C$27,ROUNDDOWN(M96*(1+L97),0))</f>
        <v>11403</v>
      </c>
      <c r="N97" s="63">
        <f>IF(B97=1,Parameters!$C$28,IF(K97&lt;&gt;K96,ROUND(N96*(1+Parameters!$C$29),2),N96))</f>
        <v>78.97</v>
      </c>
      <c r="O97" s="63">
        <f t="shared" si="35"/>
        <v>900494.91</v>
      </c>
      <c r="P97" s="60">
        <f>IF(K97=1,Parameters!$C$31,IF(K97&lt;&gt;K96,IF(N97&lt;=Parameters!$C$7,P96+Parameters!$D$7,P96+Parameters!$D$8),P96))</f>
        <v>0.10999999999999997</v>
      </c>
      <c r="Q97" s="63">
        <f t="shared" si="36"/>
        <v>70.28</v>
      </c>
      <c r="R97" s="63">
        <f t="shared" si="28"/>
        <v>1194760</v>
      </c>
      <c r="S97" s="7">
        <f t="shared" si="29"/>
        <v>28403</v>
      </c>
      <c r="T97" s="63">
        <f t="shared" si="37"/>
        <v>2095254.9100000001</v>
      </c>
      <c r="U97" s="63">
        <f t="shared" si="38"/>
        <v>73.768788860331654</v>
      </c>
      <c r="V97" s="63">
        <f>ROUND(U97*(1+Parameters!$C$34),2)</f>
        <v>99.59</v>
      </c>
      <c r="W97" s="63">
        <f>ROUNDDOWN(S97*Parameters!$C$33,0)</f>
        <v>11361</v>
      </c>
      <c r="X97" s="66">
        <f t="shared" si="39"/>
        <v>1131441.99</v>
      </c>
      <c r="Y97" s="8"/>
      <c r="Z97" s="69">
        <f>IF($B97=1,Parameters!C$13,IF(AND($K97&lt;&gt;$K96,MOD($K97-1,Parameters!C$14)=0),ROUND(Z96*(1+Parameters!C$15),2),Z96))</f>
        <v>81.25</v>
      </c>
      <c r="AA97" s="63">
        <f>IF($B97=1,Parameters!D$13,IF(AND($K97&lt;&gt;$K96,MOD($K97-1,Parameters!D$14)=0),ROUND(AA96*(1+Parameters!D$15),2),AA96))</f>
        <v>34.729999999999997</v>
      </c>
      <c r="AB97" s="63">
        <f>IF($B97=1,Parameters!E$13,IF(AND($K97&lt;&gt;$K96,MOD($K97-1,Parameters!E$14)=0),ROUND(AB96*(1+Parameters!E$15),2),AB96))</f>
        <v>46</v>
      </c>
      <c r="AC97" s="63">
        <f>IF($B97=1,Parameters!F$13,IF(AND($K97&lt;&gt;$K96,MOD($K97-1,Parameters!F$14)=0),ROUND(AC96*(1+Parameters!F$15),2),AC96))</f>
        <v>60.5</v>
      </c>
      <c r="AD97" s="63">
        <f t="shared" si="30"/>
        <v>1056250</v>
      </c>
      <c r="AE97" s="63">
        <f t="shared" si="31"/>
        <v>711964.99999999988</v>
      </c>
      <c r="AF97" s="63">
        <f t="shared" si="32"/>
        <v>869400</v>
      </c>
      <c r="AG97" s="66">
        <f t="shared" si="33"/>
        <v>1058750</v>
      </c>
      <c r="AH97" s="83"/>
      <c r="AI97" s="72">
        <f>IF(B97=1,0,IF(I96&lt;Parameters!$C$18,Parameters!$D$18,IF(I96=Parameters!$C$19,Parameters!$D$19,Parameters!$D$20)))</f>
        <v>0.02</v>
      </c>
      <c r="AJ97" s="63">
        <f>IF(B97=1,Parameters!$C$36,ROUND(AJ96*(1+AI97),2))</f>
        <v>38.54</v>
      </c>
      <c r="AK97" s="63">
        <f>H97/Parameters!$C$38*(Parameters!$C$38-I97)*AJ97</f>
        <v>430877.2</v>
      </c>
      <c r="AL97" s="63">
        <f>I97*Parameters!$C$37</f>
        <v>80000</v>
      </c>
      <c r="AM97" s="66">
        <f t="shared" si="40"/>
        <v>350877.2</v>
      </c>
      <c r="AN97" s="8"/>
      <c r="AO97" s="69">
        <f t="shared" si="41"/>
        <v>3490469.1900000004</v>
      </c>
      <c r="AP97" s="63">
        <f t="shared" si="34"/>
        <v>3863469.91</v>
      </c>
      <c r="AQ97" s="76">
        <f t="shared" si="42"/>
        <v>-453000.71999999991</v>
      </c>
      <c r="AR97" s="66">
        <f>IF(B97=1,Parameters!$C$40+AQ97,AR96+AQ97)</f>
        <v>5615348.4799999958</v>
      </c>
      <c r="AT97" s="69">
        <f>IF(AND(B97=1,M97=Parameters!$C$27),0,IF(AND(K97&lt;=Parameters!$C$3,M97&gt;M96),0,IF(M97&lt;M96,0,1)))</f>
        <v>0</v>
      </c>
      <c r="AU97" s="63">
        <f>IF(AND(B97=1,N97=Parameters!$C$28),0,IF(AND(K97&lt;&gt;K96,N97&gt;N96),0,IF(N97=N96,0,1)))</f>
        <v>0</v>
      </c>
      <c r="AV97" s="76">
        <f>IF(AND(B97=1,P97=Parameters!$C$31),0,IF(AND(K97&lt;&gt;K96,N97&lt;=Parameters!$C$7,P97&gt;P96),0,IF(AND(K97&lt;&gt;K96,N97&gt;Parameters!$C$8,P97=P96),0,IF(AND(K97=K96,P97=P96),0,1))))</f>
        <v>0</v>
      </c>
      <c r="AW97" s="76">
        <f t="shared" si="43"/>
        <v>0</v>
      </c>
      <c r="AX97" s="76">
        <f>IF(AND($B97=1,Z97=Parameters!C$13),0,IF(AND($K97&lt;&gt;$K96,MOD($K97-1,Parameters!C$14)=0,Z97&gt;Z96),0,IF(Z97=Z96,0,1)))</f>
        <v>0</v>
      </c>
      <c r="AY97" s="76">
        <f>IF(AND($B97=1,AA97=Parameters!D$13),0,IF(AND($K97&lt;&gt;$K96,MOD($K97-1,Parameters!D$14)=0,AA97&gt;AA96),0,IF(AA97=AA96,0,1)))</f>
        <v>0</v>
      </c>
      <c r="AZ97" s="76">
        <f>IF(AND($B97=1,AB97=Parameters!E$13),0,IF(AND($K97&lt;&gt;$K96,MOD($K97-1,Parameters!E$14)=0,AB97&gt;AB96),0,IF(AB97=AB96,0,1)))</f>
        <v>0</v>
      </c>
      <c r="BA97" s="76">
        <f>IF(AND($B97=1,AC97=Parameters!F$13),0,IF(AND($K97&lt;&gt;$K96,MOD($K97-1,Parameters!F$14)=0,AC97&gt;AC96),0,IF(AC97=AC96,0,1)))</f>
        <v>0</v>
      </c>
      <c r="BB97" s="76">
        <f>IF(AND(B97=1,AJ97=Parameters!$C$36),0,IF(AND(I96&lt;Parameters!$C$18,AJ97&gt;AJ96),0,IF(AND(I96=Parameters!$C$19,AJ97=AJ96),0,IF(AND(I96&gt;Parameters!$C$20,AJ97&lt;AJ96),0,1))))</f>
        <v>0</v>
      </c>
      <c r="BC97" s="66">
        <f>IF(B97&lt;&gt;1,IF(AND(AQ97&gt;0,AR97&gt;AR96),0,IF(AND(AQ97&lt;0,AR97&lt;AR96),0,1)),IF(AND(AQ97&gt;0,AR97&gt;Parameters!$C$40),0,IF(AND(AQ97&lt;0,AR97&lt;Parameters!$C$40),0,1)))</f>
        <v>0</v>
      </c>
    </row>
    <row r="98" spans="2:55" x14ac:dyDescent="0.3">
      <c r="B98" s="101">
        <f>Data_Revised!B98</f>
        <v>95</v>
      </c>
      <c r="C98" s="7">
        <f>Data_Revised!C98</f>
        <v>19000</v>
      </c>
      <c r="D98" s="7">
        <f>Data_Revised!D98</f>
        <v>7000</v>
      </c>
      <c r="E98" s="7">
        <f>Data_Revised!E98</f>
        <v>25000</v>
      </c>
      <c r="F98" s="7">
        <f>Data_Revised!F98</f>
        <v>23100</v>
      </c>
      <c r="G98" s="7">
        <f>Data_Revised!G98</f>
        <v>16800</v>
      </c>
      <c r="H98" s="7">
        <f>Data_Revised!H98</f>
        <v>15900</v>
      </c>
      <c r="I98" s="12">
        <f>Data_Revised!I98</f>
        <v>3</v>
      </c>
      <c r="J98" s="8"/>
      <c r="K98" s="56">
        <f t="shared" si="44"/>
        <v>8</v>
      </c>
      <c r="L98" s="60">
        <f>IF(B98=1,0,IF(K98&lt;=Parameters!$C$3,Parameters!$D$3,Parameters!$D$4))</f>
        <v>-0.01</v>
      </c>
      <c r="M98" s="7">
        <f>IF(B98=1,Parameters!$C$27,ROUNDDOWN(M97*(1+L98),0))</f>
        <v>11288</v>
      </c>
      <c r="N98" s="63">
        <f>IF(B98=1,Parameters!$C$28,IF(K98&lt;&gt;K97,ROUND(N97*(1+Parameters!$C$29),2),N97))</f>
        <v>78.97</v>
      </c>
      <c r="O98" s="63">
        <f t="shared" si="35"/>
        <v>891413.36</v>
      </c>
      <c r="P98" s="60">
        <f>IF(K98=1,Parameters!$C$31,IF(K98&lt;&gt;K97,IF(N98&lt;=Parameters!$C$7,P97+Parameters!$D$7,P97+Parameters!$D$8),P97))</f>
        <v>0.10999999999999997</v>
      </c>
      <c r="Q98" s="63">
        <f t="shared" si="36"/>
        <v>70.28</v>
      </c>
      <c r="R98" s="63">
        <f t="shared" si="28"/>
        <v>1335320</v>
      </c>
      <c r="S98" s="7">
        <f t="shared" si="29"/>
        <v>30288</v>
      </c>
      <c r="T98" s="63">
        <f t="shared" si="37"/>
        <v>2226733.36</v>
      </c>
      <c r="U98" s="63">
        <f t="shared" si="38"/>
        <v>73.51866613840464</v>
      </c>
      <c r="V98" s="63">
        <f>ROUND(U98*(1+Parameters!$C$34),2)</f>
        <v>99.25</v>
      </c>
      <c r="W98" s="63">
        <f>ROUNDDOWN(S98*Parameters!$C$33,0)</f>
        <v>12115</v>
      </c>
      <c r="X98" s="66">
        <f t="shared" si="39"/>
        <v>1202413.75</v>
      </c>
      <c r="Y98" s="8"/>
      <c r="Z98" s="69">
        <f>IF($B98=1,Parameters!C$13,IF(AND($K98&lt;&gt;$K97,MOD($K98-1,Parameters!C$14)=0),ROUND(Z97*(1+Parameters!C$15),2),Z97))</f>
        <v>81.25</v>
      </c>
      <c r="AA98" s="63">
        <f>IF($B98=1,Parameters!D$13,IF(AND($K98&lt;&gt;$K97,MOD($K98-1,Parameters!D$14)=0),ROUND(AA97*(1+Parameters!D$15),2),AA97))</f>
        <v>34.729999999999997</v>
      </c>
      <c r="AB98" s="63">
        <f>IF($B98=1,Parameters!E$13,IF(AND($K98&lt;&gt;$K97,MOD($K98-1,Parameters!E$14)=0),ROUND(AB97*(1+Parameters!E$15),2),AB97))</f>
        <v>46</v>
      </c>
      <c r="AC98" s="63">
        <f>IF($B98=1,Parameters!F$13,IF(AND($K98&lt;&gt;$K97,MOD($K98-1,Parameters!F$14)=0),ROUND(AC97*(1+Parameters!F$15),2),AC97))</f>
        <v>60.5</v>
      </c>
      <c r="AD98" s="63">
        <f t="shared" si="30"/>
        <v>568750</v>
      </c>
      <c r="AE98" s="63">
        <f t="shared" si="31"/>
        <v>868249.99999999988</v>
      </c>
      <c r="AF98" s="63">
        <f t="shared" si="32"/>
        <v>1062600</v>
      </c>
      <c r="AG98" s="66">
        <f t="shared" si="33"/>
        <v>1016400</v>
      </c>
      <c r="AH98" s="83"/>
      <c r="AI98" s="72">
        <f>IF(B98=1,0,IF(I97&lt;Parameters!$C$18,Parameters!$D$18,IF(I97=Parameters!$C$19,Parameters!$D$19,Parameters!$D$20)))</f>
        <v>0</v>
      </c>
      <c r="AJ98" s="63">
        <f>IF(B98=1,Parameters!$C$36,ROUND(AJ97*(1+AI98),2))</f>
        <v>38.54</v>
      </c>
      <c r="AK98" s="63">
        <f>H98/Parameters!$C$38*(Parameters!$C$38-I98)*AJ98</f>
        <v>551507.4</v>
      </c>
      <c r="AL98" s="63">
        <f>I98*Parameters!$C$37</f>
        <v>60000</v>
      </c>
      <c r="AM98" s="66">
        <f t="shared" si="40"/>
        <v>491507.4</v>
      </c>
      <c r="AN98" s="8"/>
      <c r="AO98" s="69">
        <f t="shared" si="41"/>
        <v>3832921.15</v>
      </c>
      <c r="AP98" s="63">
        <f t="shared" si="34"/>
        <v>3663733.36</v>
      </c>
      <c r="AQ98" s="76">
        <f t="shared" si="42"/>
        <v>109187.79000000015</v>
      </c>
      <c r="AR98" s="66">
        <f>IF(B98=1,Parameters!$C$40+AQ98,AR97+AQ98)</f>
        <v>5724536.2699999958</v>
      </c>
      <c r="AT98" s="69">
        <f>IF(AND(B98=1,M98=Parameters!$C$27),0,IF(AND(K98&lt;=Parameters!$C$3,M98&gt;M97),0,IF(M98&lt;M97,0,1)))</f>
        <v>0</v>
      </c>
      <c r="AU98" s="63">
        <f>IF(AND(B98=1,N98=Parameters!$C$28),0,IF(AND(K98&lt;&gt;K97,N98&gt;N97),0,IF(N98=N97,0,1)))</f>
        <v>0</v>
      </c>
      <c r="AV98" s="76">
        <f>IF(AND(B98=1,P98=Parameters!$C$31),0,IF(AND(K98&lt;&gt;K97,N98&lt;=Parameters!$C$7,P98&gt;P97),0,IF(AND(K98&lt;&gt;K97,N98&gt;Parameters!$C$8,P98=P97),0,IF(AND(K98=K97,P98=P97),0,1))))</f>
        <v>0</v>
      </c>
      <c r="AW98" s="76">
        <f t="shared" si="43"/>
        <v>0</v>
      </c>
      <c r="AX98" s="76">
        <f>IF(AND($B98=1,Z98=Parameters!C$13),0,IF(AND($K98&lt;&gt;$K97,MOD($K98-1,Parameters!C$14)=0,Z98&gt;Z97),0,IF(Z98=Z97,0,1)))</f>
        <v>0</v>
      </c>
      <c r="AY98" s="76">
        <f>IF(AND($B98=1,AA98=Parameters!D$13),0,IF(AND($K98&lt;&gt;$K97,MOD($K98-1,Parameters!D$14)=0,AA98&gt;AA97),0,IF(AA98=AA97,0,1)))</f>
        <v>0</v>
      </c>
      <c r="AZ98" s="76">
        <f>IF(AND($B98=1,AB98=Parameters!E$13),0,IF(AND($K98&lt;&gt;$K97,MOD($K98-1,Parameters!E$14)=0,AB98&gt;AB97),0,IF(AB98=AB97,0,1)))</f>
        <v>0</v>
      </c>
      <c r="BA98" s="76">
        <f>IF(AND($B98=1,AC98=Parameters!F$13),0,IF(AND($K98&lt;&gt;$K97,MOD($K98-1,Parameters!F$14)=0,AC98&gt;AC97),0,IF(AC98=AC97,0,1)))</f>
        <v>0</v>
      </c>
      <c r="BB98" s="76">
        <f>IF(AND(B98=1,AJ98=Parameters!$C$36),0,IF(AND(I97&lt;Parameters!$C$18,AJ98&gt;AJ97),0,IF(AND(I97=Parameters!$C$19,AJ98=AJ97),0,IF(AND(I97&gt;Parameters!$C$20,AJ98&lt;AJ97),0,1))))</f>
        <v>0</v>
      </c>
      <c r="BC98" s="66">
        <f>IF(B98&lt;&gt;1,IF(AND(AQ98&gt;0,AR98&gt;AR97),0,IF(AND(AQ98&lt;0,AR98&lt;AR97),0,1)),IF(AND(AQ98&gt;0,AR98&gt;Parameters!$C$40),0,IF(AND(AQ98&lt;0,AR98&lt;Parameters!$C$40),0,1)))</f>
        <v>0</v>
      </c>
    </row>
    <row r="99" spans="2:55" x14ac:dyDescent="0.3">
      <c r="B99" s="101">
        <f>Data_Revised!B99</f>
        <v>96</v>
      </c>
      <c r="C99" s="7">
        <f>Data_Revised!C99</f>
        <v>19000</v>
      </c>
      <c r="D99" s="7">
        <f>Data_Revised!D99</f>
        <v>13000</v>
      </c>
      <c r="E99" s="7">
        <f>Data_Revised!E99</f>
        <v>21500</v>
      </c>
      <c r="F99" s="7">
        <f>Data_Revised!F99</f>
        <v>18900</v>
      </c>
      <c r="G99" s="7">
        <f>Data_Revised!G99</f>
        <v>15399.999999999998</v>
      </c>
      <c r="H99" s="7">
        <f>Data_Revised!H99</f>
        <v>18000</v>
      </c>
      <c r="I99" s="12">
        <f>Data_Revised!I99</f>
        <v>4</v>
      </c>
      <c r="J99" s="8"/>
      <c r="K99" s="56">
        <f t="shared" si="44"/>
        <v>8</v>
      </c>
      <c r="L99" s="60">
        <f>IF(B99=1,0,IF(K99&lt;=Parameters!$C$3,Parameters!$D$3,Parameters!$D$4))</f>
        <v>-0.01</v>
      </c>
      <c r="M99" s="7">
        <f>IF(B99=1,Parameters!$C$27,ROUNDDOWN(M98*(1+L99),0))</f>
        <v>11175</v>
      </c>
      <c r="N99" s="63">
        <f>IF(B99=1,Parameters!$C$28,IF(K99&lt;&gt;K98,ROUND(N98*(1+Parameters!$C$29),2),N98))</f>
        <v>78.97</v>
      </c>
      <c r="O99" s="63">
        <f t="shared" si="35"/>
        <v>882489.75</v>
      </c>
      <c r="P99" s="60">
        <f>IF(K99=1,Parameters!$C$31,IF(K99&lt;&gt;K98,IF(N99&lt;=Parameters!$C$7,P98+Parameters!$D$7,P98+Parameters!$D$8),P98))</f>
        <v>0.10999999999999997</v>
      </c>
      <c r="Q99" s="63">
        <f t="shared" si="36"/>
        <v>70.28</v>
      </c>
      <c r="R99" s="63">
        <f t="shared" si="28"/>
        <v>1335320</v>
      </c>
      <c r="S99" s="7">
        <f t="shared" si="29"/>
        <v>30175</v>
      </c>
      <c r="T99" s="63">
        <f t="shared" si="37"/>
        <v>2217809.75</v>
      </c>
      <c r="U99" s="63">
        <f t="shared" si="38"/>
        <v>73.498251864125933</v>
      </c>
      <c r="V99" s="63">
        <f>ROUND(U99*(1+Parameters!$C$34),2)</f>
        <v>99.22</v>
      </c>
      <c r="W99" s="63">
        <f>ROUNDDOWN(S99*Parameters!$C$33,0)</f>
        <v>12070</v>
      </c>
      <c r="X99" s="66">
        <f t="shared" si="39"/>
        <v>1197585.3999999999</v>
      </c>
      <c r="Y99" s="8"/>
      <c r="Z99" s="69">
        <f>IF($B99=1,Parameters!C$13,IF(AND($K99&lt;&gt;$K98,MOD($K99-1,Parameters!C$14)=0),ROUND(Z98*(1+Parameters!C$15),2),Z98))</f>
        <v>81.25</v>
      </c>
      <c r="AA99" s="63">
        <f>IF($B99=1,Parameters!D$13,IF(AND($K99&lt;&gt;$K98,MOD($K99-1,Parameters!D$14)=0),ROUND(AA98*(1+Parameters!D$15),2),AA98))</f>
        <v>34.729999999999997</v>
      </c>
      <c r="AB99" s="63">
        <f>IF($B99=1,Parameters!E$13,IF(AND($K99&lt;&gt;$K98,MOD($K99-1,Parameters!E$14)=0),ROUND(AB98*(1+Parameters!E$15),2),AB98))</f>
        <v>46</v>
      </c>
      <c r="AC99" s="63">
        <f>IF($B99=1,Parameters!F$13,IF(AND($K99&lt;&gt;$K98,MOD($K99-1,Parameters!F$14)=0),ROUND(AC98*(1+Parameters!F$15),2),AC98))</f>
        <v>60.5</v>
      </c>
      <c r="AD99" s="63">
        <f t="shared" si="30"/>
        <v>1056250</v>
      </c>
      <c r="AE99" s="63">
        <f t="shared" si="31"/>
        <v>746694.99999999988</v>
      </c>
      <c r="AF99" s="63">
        <f t="shared" si="32"/>
        <v>869400</v>
      </c>
      <c r="AG99" s="66">
        <f t="shared" si="33"/>
        <v>931699.99999999988</v>
      </c>
      <c r="AH99" s="83"/>
      <c r="AI99" s="72">
        <f>IF(B99=1,0,IF(I98&lt;Parameters!$C$18,Parameters!$D$18,IF(I98=Parameters!$C$19,Parameters!$D$19,Parameters!$D$20)))</f>
        <v>0.02</v>
      </c>
      <c r="AJ99" s="63">
        <f>IF(B99=1,Parameters!$C$36,ROUND(AJ98*(1+AI99),2))</f>
        <v>39.31</v>
      </c>
      <c r="AK99" s="63">
        <f>H99/Parameters!$C$38*(Parameters!$C$38-I99)*AJ99</f>
        <v>613236</v>
      </c>
      <c r="AL99" s="63">
        <f>I99*Parameters!$C$37</f>
        <v>80000</v>
      </c>
      <c r="AM99" s="66">
        <f t="shared" si="40"/>
        <v>533236</v>
      </c>
      <c r="AN99" s="8"/>
      <c r="AO99" s="69">
        <f t="shared" si="41"/>
        <v>3611921.4</v>
      </c>
      <c r="AP99" s="63">
        <f t="shared" si="34"/>
        <v>4020754.75</v>
      </c>
      <c r="AQ99" s="76">
        <f t="shared" si="42"/>
        <v>-488833.35000000021</v>
      </c>
      <c r="AR99" s="66">
        <f>IF(B99=1,Parameters!$C$40+AQ99,AR98+AQ99)</f>
        <v>5235702.9199999953</v>
      </c>
      <c r="AT99" s="69">
        <f>IF(AND(B99=1,M99=Parameters!$C$27),0,IF(AND(K99&lt;=Parameters!$C$3,M99&gt;M98),0,IF(M99&lt;M98,0,1)))</f>
        <v>0</v>
      </c>
      <c r="AU99" s="63">
        <f>IF(AND(B99=1,N99=Parameters!$C$28),0,IF(AND(K99&lt;&gt;K98,N99&gt;N98),0,IF(N99=N98,0,1)))</f>
        <v>0</v>
      </c>
      <c r="AV99" s="76">
        <f>IF(AND(B99=1,P99=Parameters!$C$31),0,IF(AND(K99&lt;&gt;K98,N99&lt;=Parameters!$C$7,P99&gt;P98),0,IF(AND(K99&lt;&gt;K98,N99&gt;Parameters!$C$8,P99=P98),0,IF(AND(K99=K98,P99=P98),0,1))))</f>
        <v>0</v>
      </c>
      <c r="AW99" s="76">
        <f t="shared" si="43"/>
        <v>0</v>
      </c>
      <c r="AX99" s="76">
        <f>IF(AND($B99=1,Z99=Parameters!C$13),0,IF(AND($K99&lt;&gt;$K98,MOD($K99-1,Parameters!C$14)=0,Z99&gt;Z98),0,IF(Z99=Z98,0,1)))</f>
        <v>0</v>
      </c>
      <c r="AY99" s="76">
        <f>IF(AND($B99=1,AA99=Parameters!D$13),0,IF(AND($K99&lt;&gt;$K98,MOD($K99-1,Parameters!D$14)=0,AA99&gt;AA98),0,IF(AA99=AA98,0,1)))</f>
        <v>0</v>
      </c>
      <c r="AZ99" s="76">
        <f>IF(AND($B99=1,AB99=Parameters!E$13),0,IF(AND($K99&lt;&gt;$K98,MOD($K99-1,Parameters!E$14)=0,AB99&gt;AB98),0,IF(AB99=AB98,0,1)))</f>
        <v>0</v>
      </c>
      <c r="BA99" s="76">
        <f>IF(AND($B99=1,AC99=Parameters!F$13),0,IF(AND($K99&lt;&gt;$K98,MOD($K99-1,Parameters!F$14)=0,AC99&gt;AC98),0,IF(AC99=AC98,0,1)))</f>
        <v>0</v>
      </c>
      <c r="BB99" s="76">
        <f>IF(AND(B99=1,AJ99=Parameters!$C$36),0,IF(AND(I98&lt;Parameters!$C$18,AJ99&gt;AJ98),0,IF(AND(I98=Parameters!$C$19,AJ99=AJ98),0,IF(AND(I98&gt;Parameters!$C$20,AJ99&lt;AJ98),0,1))))</f>
        <v>0</v>
      </c>
      <c r="BC99" s="66">
        <f>IF(B99&lt;&gt;1,IF(AND(AQ99&gt;0,AR99&gt;AR98),0,IF(AND(AQ99&lt;0,AR99&lt;AR98),0,1)),IF(AND(AQ99&gt;0,AR99&gt;Parameters!$C$40),0,IF(AND(AQ99&lt;0,AR99&lt;Parameters!$C$40),0,1)))</f>
        <v>0</v>
      </c>
    </row>
    <row r="100" spans="2:55" x14ac:dyDescent="0.3">
      <c r="B100" s="101">
        <f>Data_Revised!B100</f>
        <v>97</v>
      </c>
      <c r="C100" s="7">
        <f>Data_Revised!C100</f>
        <v>16500</v>
      </c>
      <c r="D100" s="7">
        <f>Data_Revised!D100</f>
        <v>10000</v>
      </c>
      <c r="E100" s="7">
        <f>Data_Revised!E100</f>
        <v>16000</v>
      </c>
      <c r="F100" s="7">
        <f>Data_Revised!F100</f>
        <v>22400</v>
      </c>
      <c r="G100" s="7">
        <f>Data_Revised!G100</f>
        <v>21000</v>
      </c>
      <c r="H100" s="7">
        <f>Data_Revised!H100</f>
        <v>22500</v>
      </c>
      <c r="I100" s="12">
        <f>Data_Revised!I100</f>
        <v>4</v>
      </c>
      <c r="J100" s="8"/>
      <c r="K100" s="56">
        <f t="shared" si="44"/>
        <v>9</v>
      </c>
      <c r="L100" s="60">
        <f>IF(B100=1,0,IF(K100&lt;=Parameters!$C$3,Parameters!$D$3,Parameters!$D$4))</f>
        <v>-0.01</v>
      </c>
      <c r="M100" s="7">
        <f>IF(B100=1,Parameters!$C$27,ROUNDDOWN(M99*(1+L100),0))</f>
        <v>11063</v>
      </c>
      <c r="N100" s="63">
        <f>IF(B100=1,Parameters!$C$28,IF(K100&lt;&gt;K99,ROUND(N99*(1+Parameters!$C$29),2),N99))</f>
        <v>82.13</v>
      </c>
      <c r="O100" s="63">
        <f t="shared" si="35"/>
        <v>908604.19</v>
      </c>
      <c r="P100" s="60">
        <f>IF(K100=1,Parameters!$C$31,IF(K100&lt;&gt;K99,IF(N100&lt;=Parameters!$C$7,P99+Parameters!$D$7,P99+Parameters!$D$8),P99))</f>
        <v>0.10999999999999997</v>
      </c>
      <c r="Q100" s="63">
        <f t="shared" si="36"/>
        <v>73.099999999999994</v>
      </c>
      <c r="R100" s="63">
        <f t="shared" ref="R100:R123" si="45">C100*Q100</f>
        <v>1206150</v>
      </c>
      <c r="S100" s="7">
        <f t="shared" ref="S100:S123" si="46">M100+C100</f>
        <v>27563</v>
      </c>
      <c r="T100" s="63">
        <f t="shared" si="37"/>
        <v>2114754.19</v>
      </c>
      <c r="U100" s="63">
        <f t="shared" si="38"/>
        <v>76.724383775351015</v>
      </c>
      <c r="V100" s="63">
        <f>ROUND(U100*(1+Parameters!$C$34),2)</f>
        <v>103.58</v>
      </c>
      <c r="W100" s="63">
        <f>ROUNDDOWN(S100*Parameters!$C$33,0)</f>
        <v>11025</v>
      </c>
      <c r="X100" s="66">
        <f t="shared" si="39"/>
        <v>1141969.5</v>
      </c>
      <c r="Y100" s="8"/>
      <c r="Z100" s="69">
        <f>IF($B100=1,Parameters!C$13,IF(AND($K100&lt;&gt;$K99,MOD($K100-1,Parameters!C$14)=0),ROUND(Z99*(1+Parameters!C$15),2),Z99))</f>
        <v>81.25</v>
      </c>
      <c r="AA100" s="63">
        <f>IF($B100=1,Parameters!D$13,IF(AND($K100&lt;&gt;$K99,MOD($K100-1,Parameters!D$14)=0),ROUND(AA99*(1+Parameters!D$15),2),AA99))</f>
        <v>36.47</v>
      </c>
      <c r="AB100" s="63">
        <f>IF($B100=1,Parameters!E$13,IF(AND($K100&lt;&gt;$K99,MOD($K100-1,Parameters!E$14)=0),ROUND(AB99*(1+Parameters!E$15),2),AB99))</f>
        <v>46</v>
      </c>
      <c r="AC100" s="63">
        <f>IF($B100=1,Parameters!F$13,IF(AND($K100&lt;&gt;$K99,MOD($K100-1,Parameters!F$14)=0),ROUND(AC99*(1+Parameters!F$15),2),AC99))</f>
        <v>60.5</v>
      </c>
      <c r="AD100" s="63">
        <f t="shared" ref="AD100:AD123" si="47">D100*Z100</f>
        <v>812500</v>
      </c>
      <c r="AE100" s="63">
        <f t="shared" ref="AE100:AE123" si="48">E100*AA100</f>
        <v>583520</v>
      </c>
      <c r="AF100" s="63">
        <f t="shared" ref="AF100:AF123" si="49">F100*AB100</f>
        <v>1030400</v>
      </c>
      <c r="AG100" s="66">
        <f t="shared" ref="AG100:AG123" si="50">G100*AC100</f>
        <v>1270500</v>
      </c>
      <c r="AH100" s="83"/>
      <c r="AI100" s="72">
        <f>IF(B100=1,0,IF(I99&lt;Parameters!$C$18,Parameters!$D$18,IF(I99=Parameters!$C$19,Parameters!$D$19,Parameters!$D$20)))</f>
        <v>0</v>
      </c>
      <c r="AJ100" s="63">
        <f>IF(B100=1,Parameters!$C$36,ROUND(AJ99*(1+AI100),2))</f>
        <v>39.31</v>
      </c>
      <c r="AK100" s="63">
        <f>H100/Parameters!$C$38*(Parameters!$C$38-I100)*AJ100</f>
        <v>766545</v>
      </c>
      <c r="AL100" s="63">
        <f>I100*Parameters!$C$37</f>
        <v>80000</v>
      </c>
      <c r="AM100" s="66">
        <f t="shared" si="40"/>
        <v>686545</v>
      </c>
      <c r="AN100" s="8"/>
      <c r="AO100" s="69">
        <f t="shared" si="41"/>
        <v>4209414.5</v>
      </c>
      <c r="AP100" s="63">
        <f t="shared" ref="AP100:AP123" si="51">T100+AD100+AE100</f>
        <v>3510774.19</v>
      </c>
      <c r="AQ100" s="76">
        <f t="shared" si="42"/>
        <v>618640.31000000006</v>
      </c>
      <c r="AR100" s="66">
        <f>IF(B100=1,Parameters!$C$40+AQ100,AR99+AQ100)</f>
        <v>5854343.2299999949</v>
      </c>
      <c r="AT100" s="69">
        <f>IF(AND(B100=1,M100=Parameters!$C$27),0,IF(AND(K100&lt;=Parameters!$C$3,M100&gt;M99),0,IF(M100&lt;M99,0,1)))</f>
        <v>0</v>
      </c>
      <c r="AU100" s="63">
        <f>IF(AND(B100=1,N100=Parameters!$C$28),0,IF(AND(K100&lt;&gt;K99,N100&gt;N99),0,IF(N100=N99,0,1)))</f>
        <v>0</v>
      </c>
      <c r="AV100" s="76">
        <f>IF(AND(B100=1,P100=Parameters!$C$31),0,IF(AND(K100&lt;&gt;K99,N100&lt;=Parameters!$C$7,P100&gt;P99),0,IF(AND(K100&lt;&gt;K99,N100&gt;Parameters!$C$8,P100=P99),0,IF(AND(K100=K99,P100=P99),0,1))))</f>
        <v>0</v>
      </c>
      <c r="AW100" s="76">
        <f t="shared" si="43"/>
        <v>0</v>
      </c>
      <c r="AX100" s="76">
        <f>IF(AND($B100=1,Z100=Parameters!C$13),0,IF(AND($K100&lt;&gt;$K99,MOD($K100-1,Parameters!C$14)=0,Z100&gt;Z99),0,IF(Z100=Z99,0,1)))</f>
        <v>0</v>
      </c>
      <c r="AY100" s="76">
        <f>IF(AND($B100=1,AA100=Parameters!D$13),0,IF(AND($K100&lt;&gt;$K99,MOD($K100-1,Parameters!D$14)=0,AA100&gt;AA99),0,IF(AA100=AA99,0,1)))</f>
        <v>0</v>
      </c>
      <c r="AZ100" s="76">
        <f>IF(AND($B100=1,AB100=Parameters!E$13),0,IF(AND($K100&lt;&gt;$K99,MOD($K100-1,Parameters!E$14)=0,AB100&gt;AB99),0,IF(AB100=AB99,0,1)))</f>
        <v>0</v>
      </c>
      <c r="BA100" s="76">
        <f>IF(AND($B100=1,AC100=Parameters!F$13),0,IF(AND($K100&lt;&gt;$K99,MOD($K100-1,Parameters!F$14)=0,AC100&gt;AC99),0,IF(AC100=AC99,0,1)))</f>
        <v>0</v>
      </c>
      <c r="BB100" s="76">
        <f>IF(AND(B100=1,AJ100=Parameters!$C$36),0,IF(AND(I99&lt;Parameters!$C$18,AJ100&gt;AJ99),0,IF(AND(I99=Parameters!$C$19,AJ100=AJ99),0,IF(AND(I99&gt;Parameters!$C$20,AJ100&lt;AJ99),0,1))))</f>
        <v>0</v>
      </c>
      <c r="BC100" s="66">
        <f>IF(B100&lt;&gt;1,IF(AND(AQ100&gt;0,AR100&gt;AR99),0,IF(AND(AQ100&lt;0,AR100&lt;AR99),0,1)),IF(AND(AQ100&gt;0,AR100&gt;Parameters!$C$40),0,IF(AND(AQ100&lt;0,AR100&lt;Parameters!$C$40),0,1)))</f>
        <v>0</v>
      </c>
    </row>
    <row r="101" spans="2:55" x14ac:dyDescent="0.3">
      <c r="B101" s="101">
        <f>Data_Revised!B101</f>
        <v>98</v>
      </c>
      <c r="C101" s="7">
        <f>Data_Revised!C101</f>
        <v>16000</v>
      </c>
      <c r="D101" s="7">
        <f>Data_Revised!D101</f>
        <v>12000</v>
      </c>
      <c r="E101" s="7">
        <f>Data_Revised!E101</f>
        <v>23500</v>
      </c>
      <c r="F101" s="7">
        <f>Data_Revised!F101</f>
        <v>20300</v>
      </c>
      <c r="G101" s="7">
        <f>Data_Revised!G101</f>
        <v>18900</v>
      </c>
      <c r="H101" s="7">
        <f>Data_Revised!H101</f>
        <v>23100</v>
      </c>
      <c r="I101" s="12">
        <f>Data_Revised!I101</f>
        <v>1</v>
      </c>
      <c r="J101" s="8"/>
      <c r="K101" s="56">
        <f t="shared" si="44"/>
        <v>9</v>
      </c>
      <c r="L101" s="60">
        <f>IF(B101=1,0,IF(K101&lt;=Parameters!$C$3,Parameters!$D$3,Parameters!$D$4))</f>
        <v>-0.01</v>
      </c>
      <c r="M101" s="7">
        <f>IF(B101=1,Parameters!$C$27,ROUNDDOWN(M100*(1+L101),0))</f>
        <v>10952</v>
      </c>
      <c r="N101" s="63">
        <f>IF(B101=1,Parameters!$C$28,IF(K101&lt;&gt;K100,ROUND(N100*(1+Parameters!$C$29),2),N100))</f>
        <v>82.13</v>
      </c>
      <c r="O101" s="63">
        <f t="shared" si="35"/>
        <v>899487.75999999989</v>
      </c>
      <c r="P101" s="60">
        <f>IF(K101=1,Parameters!$C$31,IF(K101&lt;&gt;K100,IF(N101&lt;=Parameters!$C$7,P100+Parameters!$D$7,P100+Parameters!$D$8),P100))</f>
        <v>0.10999999999999997</v>
      </c>
      <c r="Q101" s="63">
        <f t="shared" si="36"/>
        <v>73.099999999999994</v>
      </c>
      <c r="R101" s="63">
        <f t="shared" si="45"/>
        <v>1169600</v>
      </c>
      <c r="S101" s="7">
        <f t="shared" si="46"/>
        <v>26952</v>
      </c>
      <c r="T101" s="63">
        <f t="shared" si="37"/>
        <v>2069087.7599999998</v>
      </c>
      <c r="U101" s="63">
        <f t="shared" si="38"/>
        <v>76.769358860195894</v>
      </c>
      <c r="V101" s="63">
        <f>ROUND(U101*(1+Parameters!$C$34),2)</f>
        <v>103.64</v>
      </c>
      <c r="W101" s="63">
        <f>ROUNDDOWN(S101*Parameters!$C$33,0)</f>
        <v>10780</v>
      </c>
      <c r="X101" s="66">
        <f t="shared" si="39"/>
        <v>1117239.2</v>
      </c>
      <c r="Y101" s="8"/>
      <c r="Z101" s="69">
        <f>IF($B101=1,Parameters!C$13,IF(AND($K101&lt;&gt;$K100,MOD($K101-1,Parameters!C$14)=0),ROUND(Z100*(1+Parameters!C$15),2),Z100))</f>
        <v>81.25</v>
      </c>
      <c r="AA101" s="63">
        <f>IF($B101=1,Parameters!D$13,IF(AND($K101&lt;&gt;$K100,MOD($K101-1,Parameters!D$14)=0),ROUND(AA100*(1+Parameters!D$15),2),AA100))</f>
        <v>36.47</v>
      </c>
      <c r="AB101" s="63">
        <f>IF($B101=1,Parameters!E$13,IF(AND($K101&lt;&gt;$K100,MOD($K101-1,Parameters!E$14)=0),ROUND(AB100*(1+Parameters!E$15),2),AB100))</f>
        <v>46</v>
      </c>
      <c r="AC101" s="63">
        <f>IF($B101=1,Parameters!F$13,IF(AND($K101&lt;&gt;$K100,MOD($K101-1,Parameters!F$14)=0),ROUND(AC100*(1+Parameters!F$15),2),AC100))</f>
        <v>60.5</v>
      </c>
      <c r="AD101" s="63">
        <f t="shared" si="47"/>
        <v>975000</v>
      </c>
      <c r="AE101" s="63">
        <f t="shared" si="48"/>
        <v>857045</v>
      </c>
      <c r="AF101" s="63">
        <f t="shared" si="49"/>
        <v>933800</v>
      </c>
      <c r="AG101" s="66">
        <f t="shared" si="50"/>
        <v>1143450</v>
      </c>
      <c r="AH101" s="83"/>
      <c r="AI101" s="72">
        <f>IF(B101=1,0,IF(I100&lt;Parameters!$C$18,Parameters!$D$18,IF(I100=Parameters!$C$19,Parameters!$D$19,Parameters!$D$20)))</f>
        <v>0</v>
      </c>
      <c r="AJ101" s="63">
        <f>IF(B101=1,Parameters!$C$36,ROUND(AJ100*(1+AI101),2))</f>
        <v>39.31</v>
      </c>
      <c r="AK101" s="63">
        <f>H101/Parameters!$C$38*(Parameters!$C$38-I101)*AJ101</f>
        <v>877792.3</v>
      </c>
      <c r="AL101" s="63">
        <f>I101*Parameters!$C$37</f>
        <v>20000</v>
      </c>
      <c r="AM101" s="66">
        <f t="shared" si="40"/>
        <v>857792.3</v>
      </c>
      <c r="AN101" s="8"/>
      <c r="AO101" s="69">
        <f t="shared" si="41"/>
        <v>4072281.5</v>
      </c>
      <c r="AP101" s="63">
        <f t="shared" si="51"/>
        <v>3901132.76</v>
      </c>
      <c r="AQ101" s="76">
        <f t="shared" ref="AQ101:AQ123" si="52">-T101+X101-AD101-AE101+AF101+AG101+AM101</f>
        <v>151148.74000000046</v>
      </c>
      <c r="AR101" s="66">
        <f>IF(B101=1,Parameters!$C$40+AQ101,AR100+AQ101)</f>
        <v>6005491.9699999951</v>
      </c>
      <c r="AT101" s="69">
        <f>IF(AND(B101=1,M101=Parameters!$C$27),0,IF(AND(K101&lt;=Parameters!$C$3,M101&gt;M100),0,IF(M101&lt;M100,0,1)))</f>
        <v>0</v>
      </c>
      <c r="AU101" s="63">
        <f>IF(AND(B101=1,N101=Parameters!$C$28),0,IF(AND(K101&lt;&gt;K100,N101&gt;N100),0,IF(N101=N100,0,1)))</f>
        <v>0</v>
      </c>
      <c r="AV101" s="76">
        <f>IF(AND(B101=1,P101=Parameters!$C$31),0,IF(AND(K101&lt;&gt;K100,N101&lt;=Parameters!$C$7,P101&gt;P100),0,IF(AND(K101&lt;&gt;K100,N101&gt;Parameters!$C$8,P101=P100),0,IF(AND(K101=K100,P101=P100),0,1))))</f>
        <v>0</v>
      </c>
      <c r="AW101" s="76">
        <f t="shared" si="43"/>
        <v>0</v>
      </c>
      <c r="AX101" s="76">
        <f>IF(AND($B101=1,Z101=Parameters!C$13),0,IF(AND($K101&lt;&gt;$K100,MOD($K101-1,Parameters!C$14)=0,Z101&gt;Z100),0,IF(Z101=Z100,0,1)))</f>
        <v>0</v>
      </c>
      <c r="AY101" s="76">
        <f>IF(AND($B101=1,AA101=Parameters!D$13),0,IF(AND($K101&lt;&gt;$K100,MOD($K101-1,Parameters!D$14)=0,AA101&gt;AA100),0,IF(AA101=AA100,0,1)))</f>
        <v>0</v>
      </c>
      <c r="AZ101" s="76">
        <f>IF(AND($B101=1,AB101=Parameters!E$13),0,IF(AND($K101&lt;&gt;$K100,MOD($K101-1,Parameters!E$14)=0,AB101&gt;AB100),0,IF(AB101=AB100,0,1)))</f>
        <v>0</v>
      </c>
      <c r="BA101" s="76">
        <f>IF(AND($B101=1,AC101=Parameters!F$13),0,IF(AND($K101&lt;&gt;$K100,MOD($K101-1,Parameters!F$14)=0,AC101&gt;AC100),0,IF(AC101=AC100,0,1)))</f>
        <v>0</v>
      </c>
      <c r="BB101" s="76">
        <f>IF(AND(B101=1,AJ101=Parameters!$C$36),0,IF(AND(I100&lt;Parameters!$C$18,AJ101&gt;AJ100),0,IF(AND(I100=Parameters!$C$19,AJ101=AJ100),0,IF(AND(I100&gt;Parameters!$C$20,AJ101&lt;AJ100),0,1))))</f>
        <v>0</v>
      </c>
      <c r="BC101" s="66">
        <f>IF(B101&lt;&gt;1,IF(AND(AQ101&gt;0,AR101&gt;AR100),0,IF(AND(AQ101&lt;0,AR101&lt;AR100),0,1)),IF(AND(AQ101&gt;0,AR101&gt;Parameters!$C$40),0,IF(AND(AQ101&lt;0,AR101&lt;Parameters!$C$40),0,1)))</f>
        <v>0</v>
      </c>
    </row>
    <row r="102" spans="2:55" x14ac:dyDescent="0.3">
      <c r="B102" s="101">
        <f>Data_Revised!B102</f>
        <v>99</v>
      </c>
      <c r="C102" s="7">
        <f>Data_Revised!C102</f>
        <v>10000</v>
      </c>
      <c r="D102" s="7">
        <f>Data_Revised!D102</f>
        <v>9500</v>
      </c>
      <c r="E102" s="7">
        <f>Data_Revised!E102</f>
        <v>15500</v>
      </c>
      <c r="F102" s="7">
        <f>Data_Revised!F102</f>
        <v>19600</v>
      </c>
      <c r="G102" s="7">
        <f>Data_Revised!G102</f>
        <v>21000</v>
      </c>
      <c r="H102" s="7">
        <f>Data_Revised!H102</f>
        <v>21900</v>
      </c>
      <c r="I102" s="12">
        <f>Data_Revised!I102</f>
        <v>4</v>
      </c>
      <c r="J102" s="8"/>
      <c r="K102" s="56">
        <f t="shared" si="44"/>
        <v>9</v>
      </c>
      <c r="L102" s="60">
        <f>IF(B102=1,0,IF(K102&lt;=Parameters!$C$3,Parameters!$D$3,Parameters!$D$4))</f>
        <v>-0.01</v>
      </c>
      <c r="M102" s="7">
        <f>IF(B102=1,Parameters!$C$27,ROUNDDOWN(M101*(1+L102),0))</f>
        <v>10842</v>
      </c>
      <c r="N102" s="63">
        <f>IF(B102=1,Parameters!$C$28,IF(K102&lt;&gt;K101,ROUND(N101*(1+Parameters!$C$29),2),N101))</f>
        <v>82.13</v>
      </c>
      <c r="O102" s="63">
        <f t="shared" si="35"/>
        <v>890453.46</v>
      </c>
      <c r="P102" s="60">
        <f>IF(K102=1,Parameters!$C$31,IF(K102&lt;&gt;K101,IF(N102&lt;=Parameters!$C$7,P101+Parameters!$D$7,P101+Parameters!$D$8),P101))</f>
        <v>0.10999999999999997</v>
      </c>
      <c r="Q102" s="63">
        <f t="shared" si="36"/>
        <v>73.099999999999994</v>
      </c>
      <c r="R102" s="63">
        <f t="shared" si="45"/>
        <v>731000</v>
      </c>
      <c r="S102" s="7">
        <f t="shared" si="46"/>
        <v>20842</v>
      </c>
      <c r="T102" s="63">
        <f t="shared" si="37"/>
        <v>1621453.46</v>
      </c>
      <c r="U102" s="63">
        <f t="shared" si="38"/>
        <v>77.79740236061798</v>
      </c>
      <c r="V102" s="63">
        <f>ROUND(U102*(1+Parameters!$C$34),2)</f>
        <v>105.03</v>
      </c>
      <c r="W102" s="63">
        <f>ROUNDDOWN(S102*Parameters!$C$33,0)</f>
        <v>8336</v>
      </c>
      <c r="X102" s="66">
        <f t="shared" si="39"/>
        <v>875530.08</v>
      </c>
      <c r="Y102" s="8"/>
      <c r="Z102" s="69">
        <f>IF($B102=1,Parameters!C$13,IF(AND($K102&lt;&gt;$K101,MOD($K102-1,Parameters!C$14)=0),ROUND(Z101*(1+Parameters!C$15),2),Z101))</f>
        <v>81.25</v>
      </c>
      <c r="AA102" s="63">
        <f>IF($B102=1,Parameters!D$13,IF(AND($K102&lt;&gt;$K101,MOD($K102-1,Parameters!D$14)=0),ROUND(AA101*(1+Parameters!D$15),2),AA101))</f>
        <v>36.47</v>
      </c>
      <c r="AB102" s="63">
        <f>IF($B102=1,Parameters!E$13,IF(AND($K102&lt;&gt;$K101,MOD($K102-1,Parameters!E$14)=0),ROUND(AB101*(1+Parameters!E$15),2),AB101))</f>
        <v>46</v>
      </c>
      <c r="AC102" s="63">
        <f>IF($B102=1,Parameters!F$13,IF(AND($K102&lt;&gt;$K101,MOD($K102-1,Parameters!F$14)=0),ROUND(AC101*(1+Parameters!F$15),2),AC101))</f>
        <v>60.5</v>
      </c>
      <c r="AD102" s="63">
        <f t="shared" si="47"/>
        <v>771875</v>
      </c>
      <c r="AE102" s="63">
        <f t="shared" si="48"/>
        <v>565285</v>
      </c>
      <c r="AF102" s="63">
        <f t="shared" si="49"/>
        <v>901600</v>
      </c>
      <c r="AG102" s="66">
        <f t="shared" si="50"/>
        <v>1270500</v>
      </c>
      <c r="AH102" s="83"/>
      <c r="AI102" s="72">
        <f>IF(B102=1,0,IF(I101&lt;Parameters!$C$18,Parameters!$D$18,IF(I101=Parameters!$C$19,Parameters!$D$19,Parameters!$D$20)))</f>
        <v>0.02</v>
      </c>
      <c r="AJ102" s="63">
        <f>IF(B102=1,Parameters!$C$36,ROUND(AJ101*(1+AI102),2))</f>
        <v>40.1</v>
      </c>
      <c r="AK102" s="63">
        <f>H102/Parameters!$C$38*(Parameters!$C$38-I102)*AJ102</f>
        <v>761098</v>
      </c>
      <c r="AL102" s="63">
        <f>I102*Parameters!$C$37</f>
        <v>80000</v>
      </c>
      <c r="AM102" s="66">
        <f t="shared" si="40"/>
        <v>681098</v>
      </c>
      <c r="AN102" s="8"/>
      <c r="AO102" s="69">
        <f t="shared" si="41"/>
        <v>3808728.08</v>
      </c>
      <c r="AP102" s="63">
        <f t="shared" si="51"/>
        <v>2958613.46</v>
      </c>
      <c r="AQ102" s="76">
        <f t="shared" si="52"/>
        <v>770114.62000000011</v>
      </c>
      <c r="AR102" s="66">
        <f>IF(B102=1,Parameters!$C$40+AQ102,AR101+AQ102)</f>
        <v>6775606.5899999952</v>
      </c>
      <c r="AT102" s="69">
        <f>IF(AND(B102=1,M102=Parameters!$C$27),0,IF(AND(K102&lt;=Parameters!$C$3,M102&gt;M101),0,IF(M102&lt;M101,0,1)))</f>
        <v>0</v>
      </c>
      <c r="AU102" s="63">
        <f>IF(AND(B102=1,N102=Parameters!$C$28),0,IF(AND(K102&lt;&gt;K101,N102&gt;N101),0,IF(N102=N101,0,1)))</f>
        <v>0</v>
      </c>
      <c r="AV102" s="76">
        <f>IF(AND(B102=1,P102=Parameters!$C$31),0,IF(AND(K102&lt;&gt;K101,N102&lt;=Parameters!$C$7,P102&gt;P101),0,IF(AND(K102&lt;&gt;K101,N102&gt;Parameters!$C$8,P102=P101),0,IF(AND(K102=K101,P102=P101),0,1))))</f>
        <v>0</v>
      </c>
      <c r="AW102" s="76">
        <f t="shared" si="43"/>
        <v>0</v>
      </c>
      <c r="AX102" s="76">
        <f>IF(AND($B102=1,Z102=Parameters!C$13),0,IF(AND($K102&lt;&gt;$K101,MOD($K102-1,Parameters!C$14)=0,Z102&gt;Z101),0,IF(Z102=Z101,0,1)))</f>
        <v>0</v>
      </c>
      <c r="AY102" s="76">
        <f>IF(AND($B102=1,AA102=Parameters!D$13),0,IF(AND($K102&lt;&gt;$K101,MOD($K102-1,Parameters!D$14)=0,AA102&gt;AA101),0,IF(AA102=AA101,0,1)))</f>
        <v>0</v>
      </c>
      <c r="AZ102" s="76">
        <f>IF(AND($B102=1,AB102=Parameters!E$13),0,IF(AND($K102&lt;&gt;$K101,MOD($K102-1,Parameters!E$14)=0,AB102&gt;AB101),0,IF(AB102=AB101,0,1)))</f>
        <v>0</v>
      </c>
      <c r="BA102" s="76">
        <f>IF(AND($B102=1,AC102=Parameters!F$13),0,IF(AND($K102&lt;&gt;$K101,MOD($K102-1,Parameters!F$14)=0,AC102&gt;AC101),0,IF(AC102=AC101,0,1)))</f>
        <v>0</v>
      </c>
      <c r="BB102" s="76">
        <f>IF(AND(B102=1,AJ102=Parameters!$C$36),0,IF(AND(I101&lt;Parameters!$C$18,AJ102&gt;AJ101),0,IF(AND(I101=Parameters!$C$19,AJ102=AJ101),0,IF(AND(I101&gt;Parameters!$C$20,AJ102&lt;AJ101),0,1))))</f>
        <v>0</v>
      </c>
      <c r="BC102" s="66">
        <f>IF(B102&lt;&gt;1,IF(AND(AQ102&gt;0,AR102&gt;AR101),0,IF(AND(AQ102&lt;0,AR102&lt;AR101),0,1)),IF(AND(AQ102&gt;0,AR102&gt;Parameters!$C$40),0,IF(AND(AQ102&lt;0,AR102&lt;Parameters!$C$40),0,1)))</f>
        <v>0</v>
      </c>
    </row>
    <row r="103" spans="2:55" x14ac:dyDescent="0.3">
      <c r="B103" s="101">
        <f>Data_Revised!B103</f>
        <v>100</v>
      </c>
      <c r="C103" s="7">
        <f>Data_Revised!C103</f>
        <v>18000</v>
      </c>
      <c r="D103" s="7">
        <f>Data_Revised!D103</f>
        <v>12000</v>
      </c>
      <c r="E103" s="7">
        <f>Data_Revised!E103</f>
        <v>21500</v>
      </c>
      <c r="F103" s="7">
        <f>Data_Revised!F103</f>
        <v>19600</v>
      </c>
      <c r="G103" s="7">
        <f>Data_Revised!G103</f>
        <v>13300</v>
      </c>
      <c r="H103" s="7">
        <f>Data_Revised!H103</f>
        <v>11100</v>
      </c>
      <c r="I103" s="12">
        <f>Data_Revised!I103</f>
        <v>1</v>
      </c>
      <c r="J103" s="8"/>
      <c r="K103" s="56">
        <f t="shared" si="44"/>
        <v>9</v>
      </c>
      <c r="L103" s="60">
        <f>IF(B103=1,0,IF(K103&lt;=Parameters!$C$3,Parameters!$D$3,Parameters!$D$4))</f>
        <v>-0.01</v>
      </c>
      <c r="M103" s="7">
        <f>IF(B103=1,Parameters!$C$27,ROUNDDOWN(M102*(1+L103),0))</f>
        <v>10733</v>
      </c>
      <c r="N103" s="63">
        <f>IF(B103=1,Parameters!$C$28,IF(K103&lt;&gt;K102,ROUND(N102*(1+Parameters!$C$29),2),N102))</f>
        <v>82.13</v>
      </c>
      <c r="O103" s="63">
        <f t="shared" si="35"/>
        <v>881501.28999999992</v>
      </c>
      <c r="P103" s="60">
        <f>IF(K103=1,Parameters!$C$31,IF(K103&lt;&gt;K102,IF(N103&lt;=Parameters!$C$7,P102+Parameters!$D$7,P102+Parameters!$D$8),P102))</f>
        <v>0.10999999999999997</v>
      </c>
      <c r="Q103" s="63">
        <f t="shared" si="36"/>
        <v>73.099999999999994</v>
      </c>
      <c r="R103" s="63">
        <f t="shared" si="45"/>
        <v>1315800</v>
      </c>
      <c r="S103" s="7">
        <f t="shared" si="46"/>
        <v>28733</v>
      </c>
      <c r="T103" s="63">
        <f t="shared" si="37"/>
        <v>2197301.29</v>
      </c>
      <c r="U103" s="63">
        <f t="shared" si="38"/>
        <v>76.473089827028161</v>
      </c>
      <c r="V103" s="63">
        <f>ROUND(U103*(1+Parameters!$C$34),2)</f>
        <v>103.24</v>
      </c>
      <c r="W103" s="63">
        <f>ROUNDDOWN(S103*Parameters!$C$33,0)</f>
        <v>11493</v>
      </c>
      <c r="X103" s="66">
        <f t="shared" si="39"/>
        <v>1186537.3199999998</v>
      </c>
      <c r="Y103" s="8"/>
      <c r="Z103" s="69">
        <f>IF($B103=1,Parameters!C$13,IF(AND($K103&lt;&gt;$K102,MOD($K103-1,Parameters!C$14)=0),ROUND(Z102*(1+Parameters!C$15),2),Z102))</f>
        <v>81.25</v>
      </c>
      <c r="AA103" s="63">
        <f>IF($B103=1,Parameters!D$13,IF(AND($K103&lt;&gt;$K102,MOD($K103-1,Parameters!D$14)=0),ROUND(AA102*(1+Parameters!D$15),2),AA102))</f>
        <v>36.47</v>
      </c>
      <c r="AB103" s="63">
        <f>IF($B103=1,Parameters!E$13,IF(AND($K103&lt;&gt;$K102,MOD($K103-1,Parameters!E$14)=0),ROUND(AB102*(1+Parameters!E$15),2),AB102))</f>
        <v>46</v>
      </c>
      <c r="AC103" s="63">
        <f>IF($B103=1,Parameters!F$13,IF(AND($K103&lt;&gt;$K102,MOD($K103-1,Parameters!F$14)=0),ROUND(AC102*(1+Parameters!F$15),2),AC102))</f>
        <v>60.5</v>
      </c>
      <c r="AD103" s="63">
        <f t="shared" si="47"/>
        <v>975000</v>
      </c>
      <c r="AE103" s="63">
        <f t="shared" si="48"/>
        <v>784105</v>
      </c>
      <c r="AF103" s="63">
        <f t="shared" si="49"/>
        <v>901600</v>
      </c>
      <c r="AG103" s="66">
        <f t="shared" si="50"/>
        <v>804650</v>
      </c>
      <c r="AH103" s="83"/>
      <c r="AI103" s="72">
        <f>IF(B103=1,0,IF(I102&lt;Parameters!$C$18,Parameters!$D$18,IF(I102=Parameters!$C$19,Parameters!$D$19,Parameters!$D$20)))</f>
        <v>0</v>
      </c>
      <c r="AJ103" s="63">
        <f>IF(B103=1,Parameters!$C$36,ROUND(AJ102*(1+AI103),2))</f>
        <v>40.1</v>
      </c>
      <c r="AK103" s="63">
        <f>H103/Parameters!$C$38*(Parameters!$C$38-I103)*AJ103</f>
        <v>430273</v>
      </c>
      <c r="AL103" s="63">
        <f>I103*Parameters!$C$37</f>
        <v>20000</v>
      </c>
      <c r="AM103" s="66">
        <f t="shared" si="40"/>
        <v>410273</v>
      </c>
      <c r="AN103" s="8"/>
      <c r="AO103" s="69">
        <f t="shared" si="41"/>
        <v>3323060.32</v>
      </c>
      <c r="AP103" s="63">
        <f t="shared" si="51"/>
        <v>3956406.29</v>
      </c>
      <c r="AQ103" s="76">
        <f t="shared" si="52"/>
        <v>-653345.9700000002</v>
      </c>
      <c r="AR103" s="66">
        <f>IF(B103=1,Parameters!$C$40+AQ103,AR102+AQ103)</f>
        <v>6122260.6199999955</v>
      </c>
      <c r="AT103" s="69">
        <f>IF(AND(B103=1,M103=Parameters!$C$27),0,IF(AND(K103&lt;=Parameters!$C$3,M103&gt;M102),0,IF(M103&lt;M102,0,1)))</f>
        <v>0</v>
      </c>
      <c r="AU103" s="63">
        <f>IF(AND(B103=1,N103=Parameters!$C$28),0,IF(AND(K103&lt;&gt;K102,N103&gt;N102),0,IF(N103=N102,0,1)))</f>
        <v>0</v>
      </c>
      <c r="AV103" s="76">
        <f>IF(AND(B103=1,P103=Parameters!$C$31),0,IF(AND(K103&lt;&gt;K102,N103&lt;=Parameters!$C$7,P103&gt;P102),0,IF(AND(K103&lt;&gt;K102,N103&gt;Parameters!$C$8,P103=P102),0,IF(AND(K103=K102,P103=P102),0,1))))</f>
        <v>0</v>
      </c>
      <c r="AW103" s="76">
        <f t="shared" si="43"/>
        <v>0</v>
      </c>
      <c r="AX103" s="76">
        <f>IF(AND($B103=1,Z103=Parameters!C$13),0,IF(AND($K103&lt;&gt;$K102,MOD($K103-1,Parameters!C$14)=0,Z103&gt;Z102),0,IF(Z103=Z102,0,1)))</f>
        <v>0</v>
      </c>
      <c r="AY103" s="76">
        <f>IF(AND($B103=1,AA103=Parameters!D$13),0,IF(AND($K103&lt;&gt;$K102,MOD($K103-1,Parameters!D$14)=0,AA103&gt;AA102),0,IF(AA103=AA102,0,1)))</f>
        <v>0</v>
      </c>
      <c r="AZ103" s="76">
        <f>IF(AND($B103=1,AB103=Parameters!E$13),0,IF(AND($K103&lt;&gt;$K102,MOD($K103-1,Parameters!E$14)=0,AB103&gt;AB102),0,IF(AB103=AB102,0,1)))</f>
        <v>0</v>
      </c>
      <c r="BA103" s="76">
        <f>IF(AND($B103=1,AC103=Parameters!F$13),0,IF(AND($K103&lt;&gt;$K102,MOD($K103-1,Parameters!F$14)=0,AC103&gt;AC102),0,IF(AC103=AC102,0,1)))</f>
        <v>0</v>
      </c>
      <c r="BB103" s="76">
        <f>IF(AND(B103=1,AJ103=Parameters!$C$36),0,IF(AND(I102&lt;Parameters!$C$18,AJ103&gt;AJ102),0,IF(AND(I102=Parameters!$C$19,AJ103=AJ102),0,IF(AND(I102&gt;Parameters!$C$20,AJ103&lt;AJ102),0,1))))</f>
        <v>0</v>
      </c>
      <c r="BC103" s="66">
        <f>IF(B103&lt;&gt;1,IF(AND(AQ103&gt;0,AR103&gt;AR102),0,IF(AND(AQ103&lt;0,AR103&lt;AR102),0,1)),IF(AND(AQ103&gt;0,AR103&gt;Parameters!$C$40),0,IF(AND(AQ103&lt;0,AR103&lt;Parameters!$C$40),0,1)))</f>
        <v>0</v>
      </c>
    </row>
    <row r="104" spans="2:55" x14ac:dyDescent="0.3">
      <c r="B104" s="101">
        <f>Data_Revised!B104</f>
        <v>101</v>
      </c>
      <c r="C104" s="7">
        <f>Data_Revised!C104</f>
        <v>18500</v>
      </c>
      <c r="D104" s="7">
        <f>Data_Revised!D104</f>
        <v>7500</v>
      </c>
      <c r="E104" s="7">
        <f>Data_Revised!E104</f>
        <v>18500</v>
      </c>
      <c r="F104" s="7">
        <f>Data_Revised!F104</f>
        <v>19600</v>
      </c>
      <c r="G104" s="7">
        <f>Data_Revised!G104</f>
        <v>20300</v>
      </c>
      <c r="H104" s="7">
        <f>Data_Revised!H104</f>
        <v>20700</v>
      </c>
      <c r="I104" s="12">
        <f>Data_Revised!I104</f>
        <v>3</v>
      </c>
      <c r="J104" s="8"/>
      <c r="K104" s="56">
        <f t="shared" si="44"/>
        <v>9</v>
      </c>
      <c r="L104" s="60">
        <f>IF(B104=1,0,IF(K104&lt;=Parameters!$C$3,Parameters!$D$3,Parameters!$D$4))</f>
        <v>-0.01</v>
      </c>
      <c r="M104" s="7">
        <f>IF(B104=1,Parameters!$C$27,ROUNDDOWN(M103*(1+L104),0))</f>
        <v>10625</v>
      </c>
      <c r="N104" s="63">
        <f>IF(B104=1,Parameters!$C$28,IF(K104&lt;&gt;K103,ROUND(N103*(1+Parameters!$C$29),2),N103))</f>
        <v>82.13</v>
      </c>
      <c r="O104" s="63">
        <f t="shared" si="35"/>
        <v>872631.25</v>
      </c>
      <c r="P104" s="60">
        <f>IF(K104=1,Parameters!$C$31,IF(K104&lt;&gt;K103,IF(N104&lt;=Parameters!$C$7,P103+Parameters!$D$7,P103+Parameters!$D$8),P103))</f>
        <v>0.10999999999999997</v>
      </c>
      <c r="Q104" s="63">
        <f t="shared" si="36"/>
        <v>73.099999999999994</v>
      </c>
      <c r="R104" s="63">
        <f t="shared" si="45"/>
        <v>1352350</v>
      </c>
      <c r="S104" s="7">
        <f t="shared" si="46"/>
        <v>29125</v>
      </c>
      <c r="T104" s="63">
        <f t="shared" si="37"/>
        <v>2224981.25</v>
      </c>
      <c r="U104" s="63">
        <f t="shared" si="38"/>
        <v>76.394206008583694</v>
      </c>
      <c r="V104" s="63">
        <f>ROUND(U104*(1+Parameters!$C$34),2)</f>
        <v>103.13</v>
      </c>
      <c r="W104" s="63">
        <f>ROUNDDOWN(S104*Parameters!$C$33,0)</f>
        <v>11650</v>
      </c>
      <c r="X104" s="66">
        <f t="shared" si="39"/>
        <v>1201464.5</v>
      </c>
      <c r="Y104" s="8"/>
      <c r="Z104" s="69">
        <f>IF($B104=1,Parameters!C$13,IF(AND($K104&lt;&gt;$K103,MOD($K104-1,Parameters!C$14)=0),ROUND(Z103*(1+Parameters!C$15),2),Z103))</f>
        <v>81.25</v>
      </c>
      <c r="AA104" s="63">
        <f>IF($B104=1,Parameters!D$13,IF(AND($K104&lt;&gt;$K103,MOD($K104-1,Parameters!D$14)=0),ROUND(AA103*(1+Parameters!D$15),2),AA103))</f>
        <v>36.47</v>
      </c>
      <c r="AB104" s="63">
        <f>IF($B104=1,Parameters!E$13,IF(AND($K104&lt;&gt;$K103,MOD($K104-1,Parameters!E$14)=0),ROUND(AB103*(1+Parameters!E$15),2),AB103))</f>
        <v>46</v>
      </c>
      <c r="AC104" s="63">
        <f>IF($B104=1,Parameters!F$13,IF(AND($K104&lt;&gt;$K103,MOD($K104-1,Parameters!F$14)=0),ROUND(AC103*(1+Parameters!F$15),2),AC103))</f>
        <v>60.5</v>
      </c>
      <c r="AD104" s="63">
        <f t="shared" si="47"/>
        <v>609375</v>
      </c>
      <c r="AE104" s="63">
        <f t="shared" si="48"/>
        <v>674695</v>
      </c>
      <c r="AF104" s="63">
        <f t="shared" si="49"/>
        <v>901600</v>
      </c>
      <c r="AG104" s="66">
        <f t="shared" si="50"/>
        <v>1228150</v>
      </c>
      <c r="AH104" s="83"/>
      <c r="AI104" s="72">
        <f>IF(B104=1,0,IF(I103&lt;Parameters!$C$18,Parameters!$D$18,IF(I103=Parameters!$C$19,Parameters!$D$19,Parameters!$D$20)))</f>
        <v>0.02</v>
      </c>
      <c r="AJ104" s="63">
        <f>IF(B104=1,Parameters!$C$36,ROUND(AJ103*(1+AI104),2))</f>
        <v>40.9</v>
      </c>
      <c r="AK104" s="63">
        <f>H104/Parameters!$C$38*(Parameters!$C$38-I104)*AJ104</f>
        <v>761967</v>
      </c>
      <c r="AL104" s="63">
        <f>I104*Parameters!$C$37</f>
        <v>60000</v>
      </c>
      <c r="AM104" s="66">
        <f t="shared" si="40"/>
        <v>701967</v>
      </c>
      <c r="AN104" s="8"/>
      <c r="AO104" s="69">
        <f t="shared" si="41"/>
        <v>4093181.5</v>
      </c>
      <c r="AP104" s="63">
        <f t="shared" si="51"/>
        <v>3509051.25</v>
      </c>
      <c r="AQ104" s="76">
        <f t="shared" si="52"/>
        <v>524130.25</v>
      </c>
      <c r="AR104" s="66">
        <f>IF(B104=1,Parameters!$C$40+AQ104,AR103+AQ104)</f>
        <v>6646390.8699999955</v>
      </c>
      <c r="AT104" s="69">
        <f>IF(AND(B104=1,M104=Parameters!$C$27),0,IF(AND(K104&lt;=Parameters!$C$3,M104&gt;M103),0,IF(M104&lt;M103,0,1)))</f>
        <v>0</v>
      </c>
      <c r="AU104" s="63">
        <f>IF(AND(B104=1,N104=Parameters!$C$28),0,IF(AND(K104&lt;&gt;K103,N104&gt;N103),0,IF(N104=N103,0,1)))</f>
        <v>0</v>
      </c>
      <c r="AV104" s="76">
        <f>IF(AND(B104=1,P104=Parameters!$C$31),0,IF(AND(K104&lt;&gt;K103,N104&lt;=Parameters!$C$7,P104&gt;P103),0,IF(AND(K104&lt;&gt;K103,N104&gt;Parameters!$C$8,P104=P103),0,IF(AND(K104=K103,P104=P103),0,1))))</f>
        <v>0</v>
      </c>
      <c r="AW104" s="76">
        <f t="shared" si="43"/>
        <v>0</v>
      </c>
      <c r="AX104" s="76">
        <f>IF(AND($B104=1,Z104=Parameters!C$13),0,IF(AND($K104&lt;&gt;$K103,MOD($K104-1,Parameters!C$14)=0,Z104&gt;Z103),0,IF(Z104=Z103,0,1)))</f>
        <v>0</v>
      </c>
      <c r="AY104" s="76">
        <f>IF(AND($B104=1,AA104=Parameters!D$13),0,IF(AND($K104&lt;&gt;$K103,MOD($K104-1,Parameters!D$14)=0,AA104&gt;AA103),0,IF(AA104=AA103,0,1)))</f>
        <v>0</v>
      </c>
      <c r="AZ104" s="76">
        <f>IF(AND($B104=1,AB104=Parameters!E$13),0,IF(AND($K104&lt;&gt;$K103,MOD($K104-1,Parameters!E$14)=0,AB104&gt;AB103),0,IF(AB104=AB103,0,1)))</f>
        <v>0</v>
      </c>
      <c r="BA104" s="76">
        <f>IF(AND($B104=1,AC104=Parameters!F$13),0,IF(AND($K104&lt;&gt;$K103,MOD($K104-1,Parameters!F$14)=0,AC104&gt;AC103),0,IF(AC104=AC103,0,1)))</f>
        <v>0</v>
      </c>
      <c r="BB104" s="76">
        <f>IF(AND(B104=1,AJ104=Parameters!$C$36),0,IF(AND(I103&lt;Parameters!$C$18,AJ104&gt;AJ103),0,IF(AND(I103=Parameters!$C$19,AJ104=AJ103),0,IF(AND(I103&gt;Parameters!$C$20,AJ104&lt;AJ103),0,1))))</f>
        <v>0</v>
      </c>
      <c r="BC104" s="66">
        <f>IF(B104&lt;&gt;1,IF(AND(AQ104&gt;0,AR104&gt;AR103),0,IF(AND(AQ104&lt;0,AR104&lt;AR103),0,1)),IF(AND(AQ104&gt;0,AR104&gt;Parameters!$C$40),0,IF(AND(AQ104&lt;0,AR104&lt;Parameters!$C$40),0,1)))</f>
        <v>0</v>
      </c>
    </row>
    <row r="105" spans="2:55" x14ac:dyDescent="0.3">
      <c r="B105" s="101">
        <f>Data_Revised!B105</f>
        <v>102</v>
      </c>
      <c r="C105" s="7">
        <f>Data_Revised!C105</f>
        <v>11000</v>
      </c>
      <c r="D105" s="7">
        <f>Data_Revised!D105</f>
        <v>12500</v>
      </c>
      <c r="E105" s="7">
        <f>Data_Revised!E105</f>
        <v>22500</v>
      </c>
      <c r="F105" s="7">
        <f>Data_Revised!F105</f>
        <v>18200</v>
      </c>
      <c r="G105" s="7">
        <f>Data_Revised!G105</f>
        <v>14000</v>
      </c>
      <c r="H105" s="7">
        <f>Data_Revised!H105</f>
        <v>19500</v>
      </c>
      <c r="I105" s="12">
        <f>Data_Revised!I105</f>
        <v>5</v>
      </c>
      <c r="J105" s="8"/>
      <c r="K105" s="56">
        <f t="shared" si="44"/>
        <v>9</v>
      </c>
      <c r="L105" s="60">
        <f>IF(B105=1,0,IF(K105&lt;=Parameters!$C$3,Parameters!$D$3,Parameters!$D$4))</f>
        <v>-0.01</v>
      </c>
      <c r="M105" s="7">
        <f>IF(B105=1,Parameters!$C$27,ROUNDDOWN(M104*(1+L105),0))</f>
        <v>10518</v>
      </c>
      <c r="N105" s="63">
        <f>IF(B105=1,Parameters!$C$28,IF(K105&lt;&gt;K104,ROUND(N104*(1+Parameters!$C$29),2),N104))</f>
        <v>82.13</v>
      </c>
      <c r="O105" s="63">
        <f t="shared" si="35"/>
        <v>863843.34</v>
      </c>
      <c r="P105" s="60">
        <f>IF(K105=1,Parameters!$C$31,IF(K105&lt;&gt;K104,IF(N105&lt;=Parameters!$C$7,P104+Parameters!$D$7,P104+Parameters!$D$8),P104))</f>
        <v>0.10999999999999997</v>
      </c>
      <c r="Q105" s="63">
        <f t="shared" si="36"/>
        <v>73.099999999999994</v>
      </c>
      <c r="R105" s="63">
        <f t="shared" si="45"/>
        <v>804099.99999999988</v>
      </c>
      <c r="S105" s="7">
        <f t="shared" si="46"/>
        <v>21518</v>
      </c>
      <c r="T105" s="63">
        <f t="shared" si="37"/>
        <v>1667943.3399999999</v>
      </c>
      <c r="U105" s="63">
        <f t="shared" si="38"/>
        <v>77.513864671437858</v>
      </c>
      <c r="V105" s="63">
        <f>ROUND(U105*(1+Parameters!$C$34),2)</f>
        <v>104.64</v>
      </c>
      <c r="W105" s="63">
        <f>ROUNDDOWN(S105*Parameters!$C$33,0)</f>
        <v>8607</v>
      </c>
      <c r="X105" s="66">
        <f t="shared" si="39"/>
        <v>900636.48</v>
      </c>
      <c r="Y105" s="8"/>
      <c r="Z105" s="69">
        <f>IF($B105=1,Parameters!C$13,IF(AND($K105&lt;&gt;$K104,MOD($K105-1,Parameters!C$14)=0),ROUND(Z104*(1+Parameters!C$15),2),Z104))</f>
        <v>81.25</v>
      </c>
      <c r="AA105" s="63">
        <f>IF($B105=1,Parameters!D$13,IF(AND($K105&lt;&gt;$K104,MOD($K105-1,Parameters!D$14)=0),ROUND(AA104*(1+Parameters!D$15),2),AA104))</f>
        <v>36.47</v>
      </c>
      <c r="AB105" s="63">
        <f>IF($B105=1,Parameters!E$13,IF(AND($K105&lt;&gt;$K104,MOD($K105-1,Parameters!E$14)=0),ROUND(AB104*(1+Parameters!E$15),2),AB104))</f>
        <v>46</v>
      </c>
      <c r="AC105" s="63">
        <f>IF($B105=1,Parameters!F$13,IF(AND($K105&lt;&gt;$K104,MOD($K105-1,Parameters!F$14)=0),ROUND(AC104*(1+Parameters!F$15),2),AC104))</f>
        <v>60.5</v>
      </c>
      <c r="AD105" s="63">
        <f t="shared" si="47"/>
        <v>1015625</v>
      </c>
      <c r="AE105" s="63">
        <f t="shared" si="48"/>
        <v>820575</v>
      </c>
      <c r="AF105" s="63">
        <f t="shared" si="49"/>
        <v>837200</v>
      </c>
      <c r="AG105" s="66">
        <f t="shared" si="50"/>
        <v>847000</v>
      </c>
      <c r="AH105" s="83"/>
      <c r="AI105" s="72">
        <f>IF(B105=1,0,IF(I104&lt;Parameters!$C$18,Parameters!$D$18,IF(I104=Parameters!$C$19,Parameters!$D$19,Parameters!$D$20)))</f>
        <v>0.02</v>
      </c>
      <c r="AJ105" s="63">
        <f>IF(B105=1,Parameters!$C$36,ROUND(AJ104*(1+AI105),2))</f>
        <v>41.72</v>
      </c>
      <c r="AK105" s="63">
        <f>H105/Parameters!$C$38*(Parameters!$C$38-I105)*AJ105</f>
        <v>677950</v>
      </c>
      <c r="AL105" s="63">
        <f>I105*Parameters!$C$37</f>
        <v>100000</v>
      </c>
      <c r="AM105" s="66">
        <f t="shared" si="40"/>
        <v>577950</v>
      </c>
      <c r="AN105" s="8"/>
      <c r="AO105" s="69">
        <f t="shared" si="41"/>
        <v>3262786.48</v>
      </c>
      <c r="AP105" s="63">
        <f t="shared" si="51"/>
        <v>3504143.34</v>
      </c>
      <c r="AQ105" s="76">
        <f t="shared" si="52"/>
        <v>-341356.85999999987</v>
      </c>
      <c r="AR105" s="66">
        <f>IF(B105=1,Parameters!$C$40+AQ105,AR104+AQ105)</f>
        <v>6305034.0099999961</v>
      </c>
      <c r="AT105" s="69">
        <f>IF(AND(B105=1,M105=Parameters!$C$27),0,IF(AND(K105&lt;=Parameters!$C$3,M105&gt;M104),0,IF(M105&lt;M104,0,1)))</f>
        <v>0</v>
      </c>
      <c r="AU105" s="63">
        <f>IF(AND(B105=1,N105=Parameters!$C$28),0,IF(AND(K105&lt;&gt;K104,N105&gt;N104),0,IF(N105=N104,0,1)))</f>
        <v>0</v>
      </c>
      <c r="AV105" s="76">
        <f>IF(AND(B105=1,P105=Parameters!$C$31),0,IF(AND(K105&lt;&gt;K104,N105&lt;=Parameters!$C$7,P105&gt;P104),0,IF(AND(K105&lt;&gt;K104,N105&gt;Parameters!$C$8,P105=P104),0,IF(AND(K105=K104,P105=P104),0,1))))</f>
        <v>0</v>
      </c>
      <c r="AW105" s="76">
        <f t="shared" si="43"/>
        <v>0</v>
      </c>
      <c r="AX105" s="76">
        <f>IF(AND($B105=1,Z105=Parameters!C$13),0,IF(AND($K105&lt;&gt;$K104,MOD($K105-1,Parameters!C$14)=0,Z105&gt;Z104),0,IF(Z105=Z104,0,1)))</f>
        <v>0</v>
      </c>
      <c r="AY105" s="76">
        <f>IF(AND($B105=1,AA105=Parameters!D$13),0,IF(AND($K105&lt;&gt;$K104,MOD($K105-1,Parameters!D$14)=0,AA105&gt;AA104),0,IF(AA105=AA104,0,1)))</f>
        <v>0</v>
      </c>
      <c r="AZ105" s="76">
        <f>IF(AND($B105=1,AB105=Parameters!E$13),0,IF(AND($K105&lt;&gt;$K104,MOD($K105-1,Parameters!E$14)=0,AB105&gt;AB104),0,IF(AB105=AB104,0,1)))</f>
        <v>0</v>
      </c>
      <c r="BA105" s="76">
        <f>IF(AND($B105=1,AC105=Parameters!F$13),0,IF(AND($K105&lt;&gt;$K104,MOD($K105-1,Parameters!F$14)=0,AC105&gt;AC104),0,IF(AC105=AC104,0,1)))</f>
        <v>0</v>
      </c>
      <c r="BB105" s="76">
        <f>IF(AND(B105=1,AJ105=Parameters!$C$36),0,IF(AND(I104&lt;Parameters!$C$18,AJ105&gt;AJ104),0,IF(AND(I104=Parameters!$C$19,AJ105=AJ104),0,IF(AND(I104&gt;Parameters!$C$20,AJ105&lt;AJ104),0,1))))</f>
        <v>0</v>
      </c>
      <c r="BC105" s="66">
        <f>IF(B105&lt;&gt;1,IF(AND(AQ105&gt;0,AR105&gt;AR104),0,IF(AND(AQ105&lt;0,AR105&lt;AR104),0,1)),IF(AND(AQ105&gt;0,AR105&gt;Parameters!$C$40),0,IF(AND(AQ105&lt;0,AR105&lt;Parameters!$C$40),0,1)))</f>
        <v>0</v>
      </c>
    </row>
    <row r="106" spans="2:55" x14ac:dyDescent="0.3">
      <c r="B106" s="101">
        <f>Data_Revised!B106</f>
        <v>103</v>
      </c>
      <c r="C106" s="7">
        <f>Data_Revised!C106</f>
        <v>14000</v>
      </c>
      <c r="D106" s="7">
        <f>Data_Revised!D106</f>
        <v>10000</v>
      </c>
      <c r="E106" s="7">
        <f>Data_Revised!E106</f>
        <v>17000</v>
      </c>
      <c r="F106" s="7">
        <f>Data_Revised!F106</f>
        <v>17500</v>
      </c>
      <c r="G106" s="7">
        <f>Data_Revised!G106</f>
        <v>17500</v>
      </c>
      <c r="H106" s="7">
        <f>Data_Revised!H106</f>
        <v>19800</v>
      </c>
      <c r="I106" s="12">
        <f>Data_Revised!I106</f>
        <v>3</v>
      </c>
      <c r="J106" s="8"/>
      <c r="K106" s="56">
        <f t="shared" si="44"/>
        <v>9</v>
      </c>
      <c r="L106" s="60">
        <f>IF(B106=1,0,IF(K106&lt;=Parameters!$C$3,Parameters!$D$3,Parameters!$D$4))</f>
        <v>-0.01</v>
      </c>
      <c r="M106" s="7">
        <f>IF(B106=1,Parameters!$C$27,ROUNDDOWN(M105*(1+L106),0))</f>
        <v>10412</v>
      </c>
      <c r="N106" s="63">
        <f>IF(B106=1,Parameters!$C$28,IF(K106&lt;&gt;K105,ROUND(N105*(1+Parameters!$C$29),2),N105))</f>
        <v>82.13</v>
      </c>
      <c r="O106" s="63">
        <f t="shared" si="35"/>
        <v>855137.55999999994</v>
      </c>
      <c r="P106" s="60">
        <f>IF(K106=1,Parameters!$C$31,IF(K106&lt;&gt;K105,IF(N106&lt;=Parameters!$C$7,P105+Parameters!$D$7,P105+Parameters!$D$8),P105))</f>
        <v>0.10999999999999997</v>
      </c>
      <c r="Q106" s="63">
        <f t="shared" si="36"/>
        <v>73.099999999999994</v>
      </c>
      <c r="R106" s="63">
        <f t="shared" si="45"/>
        <v>1023399.9999999999</v>
      </c>
      <c r="S106" s="7">
        <f t="shared" si="46"/>
        <v>24412</v>
      </c>
      <c r="T106" s="63">
        <f t="shared" si="37"/>
        <v>1878537.5599999998</v>
      </c>
      <c r="U106" s="63">
        <f t="shared" si="38"/>
        <v>76.951399311813859</v>
      </c>
      <c r="V106" s="63">
        <f>ROUND(U106*(1+Parameters!$C$34),2)</f>
        <v>103.88</v>
      </c>
      <c r="W106" s="63">
        <f>ROUNDDOWN(S106*Parameters!$C$33,0)</f>
        <v>9764</v>
      </c>
      <c r="X106" s="66">
        <f t="shared" si="39"/>
        <v>1014284.32</v>
      </c>
      <c r="Y106" s="8"/>
      <c r="Z106" s="69">
        <f>IF($B106=1,Parameters!C$13,IF(AND($K106&lt;&gt;$K105,MOD($K106-1,Parameters!C$14)=0),ROUND(Z105*(1+Parameters!C$15),2),Z105))</f>
        <v>81.25</v>
      </c>
      <c r="AA106" s="63">
        <f>IF($B106=1,Parameters!D$13,IF(AND($K106&lt;&gt;$K105,MOD($K106-1,Parameters!D$14)=0),ROUND(AA105*(1+Parameters!D$15),2),AA105))</f>
        <v>36.47</v>
      </c>
      <c r="AB106" s="63">
        <f>IF($B106=1,Parameters!E$13,IF(AND($K106&lt;&gt;$K105,MOD($K106-1,Parameters!E$14)=0),ROUND(AB105*(1+Parameters!E$15),2),AB105))</f>
        <v>46</v>
      </c>
      <c r="AC106" s="63">
        <f>IF($B106=1,Parameters!F$13,IF(AND($K106&lt;&gt;$K105,MOD($K106-1,Parameters!F$14)=0),ROUND(AC105*(1+Parameters!F$15),2),AC105))</f>
        <v>60.5</v>
      </c>
      <c r="AD106" s="63">
        <f t="shared" si="47"/>
        <v>812500</v>
      </c>
      <c r="AE106" s="63">
        <f t="shared" si="48"/>
        <v>619990</v>
      </c>
      <c r="AF106" s="63">
        <f t="shared" si="49"/>
        <v>805000</v>
      </c>
      <c r="AG106" s="66">
        <f t="shared" si="50"/>
        <v>1058750</v>
      </c>
      <c r="AH106" s="83"/>
      <c r="AI106" s="72">
        <f>IF(B106=1,0,IF(I105&lt;Parameters!$C$18,Parameters!$D$18,IF(I105=Parameters!$C$19,Parameters!$D$19,Parameters!$D$20)))</f>
        <v>-0.01</v>
      </c>
      <c r="AJ106" s="63">
        <f>IF(B106=1,Parameters!$C$36,ROUND(AJ105*(1+AI106),2))</f>
        <v>41.3</v>
      </c>
      <c r="AK106" s="63">
        <f>H106/Parameters!$C$38*(Parameters!$C$38-I106)*AJ106</f>
        <v>735966</v>
      </c>
      <c r="AL106" s="63">
        <f>I106*Parameters!$C$37</f>
        <v>60000</v>
      </c>
      <c r="AM106" s="66">
        <f t="shared" si="40"/>
        <v>675966</v>
      </c>
      <c r="AN106" s="8"/>
      <c r="AO106" s="69">
        <f t="shared" si="41"/>
        <v>3614000.32</v>
      </c>
      <c r="AP106" s="63">
        <f t="shared" si="51"/>
        <v>3311027.5599999996</v>
      </c>
      <c r="AQ106" s="76">
        <f t="shared" si="52"/>
        <v>242972.76000000024</v>
      </c>
      <c r="AR106" s="66">
        <f>IF(B106=1,Parameters!$C$40+AQ106,AR105+AQ106)</f>
        <v>6548006.7699999958</v>
      </c>
      <c r="AT106" s="69">
        <f>IF(AND(B106=1,M106=Parameters!$C$27),0,IF(AND(K106&lt;=Parameters!$C$3,M106&gt;M105),0,IF(M106&lt;M105,0,1)))</f>
        <v>0</v>
      </c>
      <c r="AU106" s="63">
        <f>IF(AND(B106=1,N106=Parameters!$C$28),0,IF(AND(K106&lt;&gt;K105,N106&gt;N105),0,IF(N106=N105,0,1)))</f>
        <v>0</v>
      </c>
      <c r="AV106" s="76">
        <f>IF(AND(B106=1,P106=Parameters!$C$31),0,IF(AND(K106&lt;&gt;K105,N106&lt;=Parameters!$C$7,P106&gt;P105),0,IF(AND(K106&lt;&gt;K105,N106&gt;Parameters!$C$8,P106=P105),0,IF(AND(K106=K105,P106=P105),0,1))))</f>
        <v>0</v>
      </c>
      <c r="AW106" s="76">
        <f t="shared" si="43"/>
        <v>0</v>
      </c>
      <c r="AX106" s="76">
        <f>IF(AND($B106=1,Z106=Parameters!C$13),0,IF(AND($K106&lt;&gt;$K105,MOD($K106-1,Parameters!C$14)=0,Z106&gt;Z105),0,IF(Z106=Z105,0,1)))</f>
        <v>0</v>
      </c>
      <c r="AY106" s="76">
        <f>IF(AND($B106=1,AA106=Parameters!D$13),0,IF(AND($K106&lt;&gt;$K105,MOD($K106-1,Parameters!D$14)=0,AA106&gt;AA105),0,IF(AA106=AA105,0,1)))</f>
        <v>0</v>
      </c>
      <c r="AZ106" s="76">
        <f>IF(AND($B106=1,AB106=Parameters!E$13),0,IF(AND($K106&lt;&gt;$K105,MOD($K106-1,Parameters!E$14)=0,AB106&gt;AB105),0,IF(AB106=AB105,0,1)))</f>
        <v>0</v>
      </c>
      <c r="BA106" s="76">
        <f>IF(AND($B106=1,AC106=Parameters!F$13),0,IF(AND($K106&lt;&gt;$K105,MOD($K106-1,Parameters!F$14)=0,AC106&gt;AC105),0,IF(AC106=AC105,0,1)))</f>
        <v>0</v>
      </c>
      <c r="BB106" s="76">
        <f>IF(AND(B106=1,AJ106=Parameters!$C$36),0,IF(AND(I105&lt;Parameters!$C$18,AJ106&gt;AJ105),0,IF(AND(I105=Parameters!$C$19,AJ106=AJ105),0,IF(AND(I105&gt;Parameters!$C$20,AJ106&lt;AJ105),0,1))))</f>
        <v>0</v>
      </c>
      <c r="BC106" s="66">
        <f>IF(B106&lt;&gt;1,IF(AND(AQ106&gt;0,AR106&gt;AR105),0,IF(AND(AQ106&lt;0,AR106&lt;AR105),0,1)),IF(AND(AQ106&gt;0,AR106&gt;Parameters!$C$40),0,IF(AND(AQ106&lt;0,AR106&lt;Parameters!$C$40),0,1)))</f>
        <v>0</v>
      </c>
    </row>
    <row r="107" spans="2:55" x14ac:dyDescent="0.3">
      <c r="B107" s="101">
        <f>Data_Revised!B107</f>
        <v>104</v>
      </c>
      <c r="C107" s="7">
        <f>Data_Revised!C107</f>
        <v>11000</v>
      </c>
      <c r="D107" s="7">
        <f>Data_Revised!D107</f>
        <v>9500</v>
      </c>
      <c r="E107" s="7">
        <f>Data_Revised!E107</f>
        <v>16000</v>
      </c>
      <c r="F107" s="7">
        <f>Data_Revised!F107</f>
        <v>20300</v>
      </c>
      <c r="G107" s="7">
        <f>Data_Revised!G107</f>
        <v>19600</v>
      </c>
      <c r="H107" s="7">
        <f>Data_Revised!H107</f>
        <v>21300</v>
      </c>
      <c r="I107" s="12">
        <f>Data_Revised!I107</f>
        <v>2</v>
      </c>
      <c r="J107" s="8"/>
      <c r="K107" s="56">
        <f t="shared" si="44"/>
        <v>9</v>
      </c>
      <c r="L107" s="60">
        <f>IF(B107=1,0,IF(K107&lt;=Parameters!$C$3,Parameters!$D$3,Parameters!$D$4))</f>
        <v>-0.01</v>
      </c>
      <c r="M107" s="7">
        <f>IF(B107=1,Parameters!$C$27,ROUNDDOWN(M106*(1+L107),0))</f>
        <v>10307</v>
      </c>
      <c r="N107" s="63">
        <f>IF(B107=1,Parameters!$C$28,IF(K107&lt;&gt;K106,ROUND(N106*(1+Parameters!$C$29),2),N106))</f>
        <v>82.13</v>
      </c>
      <c r="O107" s="63">
        <f t="shared" si="35"/>
        <v>846513.90999999992</v>
      </c>
      <c r="P107" s="60">
        <f>IF(K107=1,Parameters!$C$31,IF(K107&lt;&gt;K106,IF(N107&lt;=Parameters!$C$7,P106+Parameters!$D$7,P106+Parameters!$D$8),P106))</f>
        <v>0.10999999999999997</v>
      </c>
      <c r="Q107" s="63">
        <f t="shared" si="36"/>
        <v>73.099999999999994</v>
      </c>
      <c r="R107" s="63">
        <f t="shared" si="45"/>
        <v>804099.99999999988</v>
      </c>
      <c r="S107" s="7">
        <f t="shared" si="46"/>
        <v>21307</v>
      </c>
      <c r="T107" s="63">
        <f t="shared" si="37"/>
        <v>1650613.9099999997</v>
      </c>
      <c r="U107" s="63">
        <f t="shared" si="38"/>
        <v>77.46815178110478</v>
      </c>
      <c r="V107" s="63">
        <f>ROUND(U107*(1+Parameters!$C$34),2)</f>
        <v>104.58</v>
      </c>
      <c r="W107" s="63">
        <f>ROUNDDOWN(S107*Parameters!$C$33,0)</f>
        <v>8522</v>
      </c>
      <c r="X107" s="66">
        <f t="shared" si="39"/>
        <v>891230.76</v>
      </c>
      <c r="Y107" s="8"/>
      <c r="Z107" s="69">
        <f>IF($B107=1,Parameters!C$13,IF(AND($K107&lt;&gt;$K106,MOD($K107-1,Parameters!C$14)=0),ROUND(Z106*(1+Parameters!C$15),2),Z106))</f>
        <v>81.25</v>
      </c>
      <c r="AA107" s="63">
        <f>IF($B107=1,Parameters!D$13,IF(AND($K107&lt;&gt;$K106,MOD($K107-1,Parameters!D$14)=0),ROUND(AA106*(1+Parameters!D$15),2),AA106))</f>
        <v>36.47</v>
      </c>
      <c r="AB107" s="63">
        <f>IF($B107=1,Parameters!E$13,IF(AND($K107&lt;&gt;$K106,MOD($K107-1,Parameters!E$14)=0),ROUND(AB106*(1+Parameters!E$15),2),AB106))</f>
        <v>46</v>
      </c>
      <c r="AC107" s="63">
        <f>IF($B107=1,Parameters!F$13,IF(AND($K107&lt;&gt;$K106,MOD($K107-1,Parameters!F$14)=0),ROUND(AC106*(1+Parameters!F$15),2),AC106))</f>
        <v>60.5</v>
      </c>
      <c r="AD107" s="63">
        <f t="shared" si="47"/>
        <v>771875</v>
      </c>
      <c r="AE107" s="63">
        <f t="shared" si="48"/>
        <v>583520</v>
      </c>
      <c r="AF107" s="63">
        <f t="shared" si="49"/>
        <v>933800</v>
      </c>
      <c r="AG107" s="66">
        <f t="shared" si="50"/>
        <v>1185800</v>
      </c>
      <c r="AH107" s="83"/>
      <c r="AI107" s="72">
        <f>IF(B107=1,0,IF(I106&lt;Parameters!$C$18,Parameters!$D$18,IF(I106=Parameters!$C$19,Parameters!$D$19,Parameters!$D$20)))</f>
        <v>0.02</v>
      </c>
      <c r="AJ107" s="63">
        <f>IF(B107=1,Parameters!$C$36,ROUND(AJ106*(1+AI107),2))</f>
        <v>42.13</v>
      </c>
      <c r="AK107" s="63">
        <f>H107/Parameters!$C$38*(Parameters!$C$38-I107)*AJ107</f>
        <v>837544.4</v>
      </c>
      <c r="AL107" s="63">
        <f>I107*Parameters!$C$37</f>
        <v>40000</v>
      </c>
      <c r="AM107" s="66">
        <f t="shared" si="40"/>
        <v>797544.4</v>
      </c>
      <c r="AN107" s="8"/>
      <c r="AO107" s="69">
        <f t="shared" si="41"/>
        <v>3848375.1599999997</v>
      </c>
      <c r="AP107" s="63">
        <f t="shared" si="51"/>
        <v>3006008.9099999997</v>
      </c>
      <c r="AQ107" s="76">
        <f t="shared" si="52"/>
        <v>802366.25000000058</v>
      </c>
      <c r="AR107" s="66">
        <f>IF(B107=1,Parameters!$C$40+AQ107,AR106+AQ107)</f>
        <v>7350373.0199999968</v>
      </c>
      <c r="AT107" s="69">
        <f>IF(AND(B107=1,M107=Parameters!$C$27),0,IF(AND(K107&lt;=Parameters!$C$3,M107&gt;M106),0,IF(M107&lt;M106,0,1)))</f>
        <v>0</v>
      </c>
      <c r="AU107" s="63">
        <f>IF(AND(B107=1,N107=Parameters!$C$28),0,IF(AND(K107&lt;&gt;K106,N107&gt;N106),0,IF(N107=N106,0,1)))</f>
        <v>0</v>
      </c>
      <c r="AV107" s="76">
        <f>IF(AND(B107=1,P107=Parameters!$C$31),0,IF(AND(K107&lt;&gt;K106,N107&lt;=Parameters!$C$7,P107&gt;P106),0,IF(AND(K107&lt;&gt;K106,N107&gt;Parameters!$C$8,P107=P106),0,IF(AND(K107=K106,P107=P106),0,1))))</f>
        <v>0</v>
      </c>
      <c r="AW107" s="76">
        <f t="shared" si="43"/>
        <v>0</v>
      </c>
      <c r="AX107" s="76">
        <f>IF(AND($B107=1,Z107=Parameters!C$13),0,IF(AND($K107&lt;&gt;$K106,MOD($K107-1,Parameters!C$14)=0,Z107&gt;Z106),0,IF(Z107=Z106,0,1)))</f>
        <v>0</v>
      </c>
      <c r="AY107" s="76">
        <f>IF(AND($B107=1,AA107=Parameters!D$13),0,IF(AND($K107&lt;&gt;$K106,MOD($K107-1,Parameters!D$14)=0,AA107&gt;AA106),0,IF(AA107=AA106,0,1)))</f>
        <v>0</v>
      </c>
      <c r="AZ107" s="76">
        <f>IF(AND($B107=1,AB107=Parameters!E$13),0,IF(AND($K107&lt;&gt;$K106,MOD($K107-1,Parameters!E$14)=0,AB107&gt;AB106),0,IF(AB107=AB106,0,1)))</f>
        <v>0</v>
      </c>
      <c r="BA107" s="76">
        <f>IF(AND($B107=1,AC107=Parameters!F$13),0,IF(AND($K107&lt;&gt;$K106,MOD($K107-1,Parameters!F$14)=0,AC107&gt;AC106),0,IF(AC107=AC106,0,1)))</f>
        <v>0</v>
      </c>
      <c r="BB107" s="76">
        <f>IF(AND(B107=1,AJ107=Parameters!$C$36),0,IF(AND(I106&lt;Parameters!$C$18,AJ107&gt;AJ106),0,IF(AND(I106=Parameters!$C$19,AJ107=AJ106),0,IF(AND(I106&gt;Parameters!$C$20,AJ107&lt;AJ106),0,1))))</f>
        <v>0</v>
      </c>
      <c r="BC107" s="66">
        <f>IF(B107&lt;&gt;1,IF(AND(AQ107&gt;0,AR107&gt;AR106),0,IF(AND(AQ107&lt;0,AR107&lt;AR106),0,1)),IF(AND(AQ107&gt;0,AR107&gt;Parameters!$C$40),0,IF(AND(AQ107&lt;0,AR107&lt;Parameters!$C$40),0,1)))</f>
        <v>0</v>
      </c>
    </row>
    <row r="108" spans="2:55" x14ac:dyDescent="0.3">
      <c r="B108" s="101">
        <f>Data_Revised!B108</f>
        <v>105</v>
      </c>
      <c r="C108" s="7">
        <f>Data_Revised!C108</f>
        <v>15500</v>
      </c>
      <c r="D108" s="7">
        <f>Data_Revised!D108</f>
        <v>10500</v>
      </c>
      <c r="E108" s="7">
        <f>Data_Revised!E108</f>
        <v>23500</v>
      </c>
      <c r="F108" s="7">
        <f>Data_Revised!F108</f>
        <v>16800</v>
      </c>
      <c r="G108" s="7">
        <f>Data_Revised!G108</f>
        <v>15399.999999999998</v>
      </c>
      <c r="H108" s="7">
        <f>Data_Revised!H108</f>
        <v>15300</v>
      </c>
      <c r="I108" s="12">
        <f>Data_Revised!I108</f>
        <v>2</v>
      </c>
      <c r="J108" s="8"/>
      <c r="K108" s="56">
        <f t="shared" si="44"/>
        <v>9</v>
      </c>
      <c r="L108" s="60">
        <f>IF(B108=1,0,IF(K108&lt;=Parameters!$C$3,Parameters!$D$3,Parameters!$D$4))</f>
        <v>-0.01</v>
      </c>
      <c r="M108" s="7">
        <f>IF(B108=1,Parameters!$C$27,ROUNDDOWN(M107*(1+L108),0))</f>
        <v>10203</v>
      </c>
      <c r="N108" s="63">
        <f>IF(B108=1,Parameters!$C$28,IF(K108&lt;&gt;K107,ROUND(N107*(1+Parameters!$C$29),2),N107))</f>
        <v>82.13</v>
      </c>
      <c r="O108" s="63">
        <f t="shared" si="35"/>
        <v>837972.3899999999</v>
      </c>
      <c r="P108" s="60">
        <f>IF(K108=1,Parameters!$C$31,IF(K108&lt;&gt;K107,IF(N108&lt;=Parameters!$C$7,P107+Parameters!$D$7,P107+Parameters!$D$8),P107))</f>
        <v>0.10999999999999997</v>
      </c>
      <c r="Q108" s="63">
        <f t="shared" si="36"/>
        <v>73.099999999999994</v>
      </c>
      <c r="R108" s="63">
        <f t="shared" si="45"/>
        <v>1133050</v>
      </c>
      <c r="S108" s="7">
        <f t="shared" si="46"/>
        <v>25703</v>
      </c>
      <c r="T108" s="63">
        <f t="shared" si="37"/>
        <v>1971022.39</v>
      </c>
      <c r="U108" s="63">
        <f t="shared" si="38"/>
        <v>76.684526708944475</v>
      </c>
      <c r="V108" s="63">
        <f>ROUND(U108*(1+Parameters!$C$34),2)</f>
        <v>103.52</v>
      </c>
      <c r="W108" s="63">
        <f>ROUNDDOWN(S108*Parameters!$C$33,0)</f>
        <v>10281</v>
      </c>
      <c r="X108" s="66">
        <f t="shared" si="39"/>
        <v>1064289.1199999999</v>
      </c>
      <c r="Y108" s="8"/>
      <c r="Z108" s="69">
        <f>IF($B108=1,Parameters!C$13,IF(AND($K108&lt;&gt;$K107,MOD($K108-1,Parameters!C$14)=0),ROUND(Z107*(1+Parameters!C$15),2),Z107))</f>
        <v>81.25</v>
      </c>
      <c r="AA108" s="63">
        <f>IF($B108=1,Parameters!D$13,IF(AND($K108&lt;&gt;$K107,MOD($K108-1,Parameters!D$14)=0),ROUND(AA107*(1+Parameters!D$15),2),AA107))</f>
        <v>36.47</v>
      </c>
      <c r="AB108" s="63">
        <f>IF($B108=1,Parameters!E$13,IF(AND($K108&lt;&gt;$K107,MOD($K108-1,Parameters!E$14)=0),ROUND(AB107*(1+Parameters!E$15),2),AB107))</f>
        <v>46</v>
      </c>
      <c r="AC108" s="63">
        <f>IF($B108=1,Parameters!F$13,IF(AND($K108&lt;&gt;$K107,MOD($K108-1,Parameters!F$14)=0),ROUND(AC107*(1+Parameters!F$15),2),AC107))</f>
        <v>60.5</v>
      </c>
      <c r="AD108" s="63">
        <f t="shared" si="47"/>
        <v>853125</v>
      </c>
      <c r="AE108" s="63">
        <f t="shared" si="48"/>
        <v>857045</v>
      </c>
      <c r="AF108" s="63">
        <f t="shared" si="49"/>
        <v>772800</v>
      </c>
      <c r="AG108" s="66">
        <f t="shared" si="50"/>
        <v>931699.99999999988</v>
      </c>
      <c r="AH108" s="83"/>
      <c r="AI108" s="72">
        <f>IF(B108=1,0,IF(I107&lt;Parameters!$C$18,Parameters!$D$18,IF(I107=Parameters!$C$19,Parameters!$D$19,Parameters!$D$20)))</f>
        <v>0.02</v>
      </c>
      <c r="AJ108" s="63">
        <f>IF(B108=1,Parameters!$C$36,ROUND(AJ107*(1+AI108),2))</f>
        <v>42.97</v>
      </c>
      <c r="AK108" s="63">
        <f>H108/Parameters!$C$38*(Parameters!$C$38-I108)*AJ108</f>
        <v>613611.6</v>
      </c>
      <c r="AL108" s="63">
        <f>I108*Parameters!$C$37</f>
        <v>40000</v>
      </c>
      <c r="AM108" s="66">
        <f t="shared" si="40"/>
        <v>573611.6</v>
      </c>
      <c r="AN108" s="8"/>
      <c r="AO108" s="69">
        <f t="shared" si="41"/>
        <v>3382400.7199999997</v>
      </c>
      <c r="AP108" s="63">
        <f t="shared" si="51"/>
        <v>3681192.3899999997</v>
      </c>
      <c r="AQ108" s="76">
        <f t="shared" si="52"/>
        <v>-338791.67000000016</v>
      </c>
      <c r="AR108" s="66">
        <f>IF(B108=1,Parameters!$C$40+AQ108,AR107+AQ108)</f>
        <v>7011581.3499999968</v>
      </c>
      <c r="AT108" s="69">
        <f>IF(AND(B108=1,M108=Parameters!$C$27),0,IF(AND(K108&lt;=Parameters!$C$3,M108&gt;M107),0,IF(M108&lt;M107,0,1)))</f>
        <v>0</v>
      </c>
      <c r="AU108" s="63">
        <f>IF(AND(B108=1,N108=Parameters!$C$28),0,IF(AND(K108&lt;&gt;K107,N108&gt;N107),0,IF(N108=N107,0,1)))</f>
        <v>0</v>
      </c>
      <c r="AV108" s="76">
        <f>IF(AND(B108=1,P108=Parameters!$C$31),0,IF(AND(K108&lt;&gt;K107,N108&lt;=Parameters!$C$7,P108&gt;P107),0,IF(AND(K108&lt;&gt;K107,N108&gt;Parameters!$C$8,P108=P107),0,IF(AND(K108=K107,P108=P107),0,1))))</f>
        <v>0</v>
      </c>
      <c r="AW108" s="76">
        <f t="shared" si="43"/>
        <v>0</v>
      </c>
      <c r="AX108" s="76">
        <f>IF(AND($B108=1,Z108=Parameters!C$13),0,IF(AND($K108&lt;&gt;$K107,MOD($K108-1,Parameters!C$14)=0,Z108&gt;Z107),0,IF(Z108=Z107,0,1)))</f>
        <v>0</v>
      </c>
      <c r="AY108" s="76">
        <f>IF(AND($B108=1,AA108=Parameters!D$13),0,IF(AND($K108&lt;&gt;$K107,MOD($K108-1,Parameters!D$14)=0,AA108&gt;AA107),0,IF(AA108=AA107,0,1)))</f>
        <v>0</v>
      </c>
      <c r="AZ108" s="76">
        <f>IF(AND($B108=1,AB108=Parameters!E$13),0,IF(AND($K108&lt;&gt;$K107,MOD($K108-1,Parameters!E$14)=0,AB108&gt;AB107),0,IF(AB108=AB107,0,1)))</f>
        <v>0</v>
      </c>
      <c r="BA108" s="76">
        <f>IF(AND($B108=1,AC108=Parameters!F$13),0,IF(AND($K108&lt;&gt;$K107,MOD($K108-1,Parameters!F$14)=0,AC108&gt;AC107),0,IF(AC108=AC107,0,1)))</f>
        <v>0</v>
      </c>
      <c r="BB108" s="76">
        <f>IF(AND(B108=1,AJ108=Parameters!$C$36),0,IF(AND(I107&lt;Parameters!$C$18,AJ108&gt;AJ107),0,IF(AND(I107=Parameters!$C$19,AJ108=AJ107),0,IF(AND(I107&gt;Parameters!$C$20,AJ108&lt;AJ107),0,1))))</f>
        <v>0</v>
      </c>
      <c r="BC108" s="66">
        <f>IF(B108&lt;&gt;1,IF(AND(AQ108&gt;0,AR108&gt;AR107),0,IF(AND(AQ108&lt;0,AR108&lt;AR107),0,1)),IF(AND(AQ108&gt;0,AR108&gt;Parameters!$C$40),0,IF(AND(AQ108&lt;0,AR108&lt;Parameters!$C$40),0,1)))</f>
        <v>0</v>
      </c>
    </row>
    <row r="109" spans="2:55" x14ac:dyDescent="0.3">
      <c r="B109" s="101">
        <f>Data_Revised!B109</f>
        <v>106</v>
      </c>
      <c r="C109" s="7">
        <f>Data_Revised!C109</f>
        <v>12500</v>
      </c>
      <c r="D109" s="7">
        <f>Data_Revised!D109</f>
        <v>11500</v>
      </c>
      <c r="E109" s="7">
        <f>Data_Revised!E109</f>
        <v>24000</v>
      </c>
      <c r="F109" s="7">
        <f>Data_Revised!F109</f>
        <v>22400</v>
      </c>
      <c r="G109" s="7">
        <f>Data_Revised!G109</f>
        <v>21000</v>
      </c>
      <c r="H109" s="7">
        <f>Data_Revised!H109</f>
        <v>21600</v>
      </c>
      <c r="I109" s="12">
        <f>Data_Revised!I109</f>
        <v>8</v>
      </c>
      <c r="J109" s="8"/>
      <c r="K109" s="56">
        <f t="shared" si="44"/>
        <v>9</v>
      </c>
      <c r="L109" s="60">
        <f>IF(B109=1,0,IF(K109&lt;=Parameters!$C$3,Parameters!$D$3,Parameters!$D$4))</f>
        <v>-0.01</v>
      </c>
      <c r="M109" s="7">
        <f>IF(B109=1,Parameters!$C$27,ROUNDDOWN(M108*(1+L109),0))</f>
        <v>10100</v>
      </c>
      <c r="N109" s="63">
        <f>IF(B109=1,Parameters!$C$28,IF(K109&lt;&gt;K108,ROUND(N108*(1+Parameters!$C$29),2),N108))</f>
        <v>82.13</v>
      </c>
      <c r="O109" s="63">
        <f t="shared" si="35"/>
        <v>829513</v>
      </c>
      <c r="P109" s="60">
        <f>IF(K109=1,Parameters!$C$31,IF(K109&lt;&gt;K108,IF(N109&lt;=Parameters!$C$7,P108+Parameters!$D$7,P108+Parameters!$D$8),P108))</f>
        <v>0.10999999999999997</v>
      </c>
      <c r="Q109" s="63">
        <f t="shared" si="36"/>
        <v>73.099999999999994</v>
      </c>
      <c r="R109" s="63">
        <f t="shared" si="45"/>
        <v>913749.99999999988</v>
      </c>
      <c r="S109" s="7">
        <f t="shared" si="46"/>
        <v>22600</v>
      </c>
      <c r="T109" s="63">
        <f t="shared" si="37"/>
        <v>1743263</v>
      </c>
      <c r="U109" s="63">
        <f t="shared" si="38"/>
        <v>77.135530973451324</v>
      </c>
      <c r="V109" s="63">
        <f>ROUND(U109*(1+Parameters!$C$34),2)</f>
        <v>104.13</v>
      </c>
      <c r="W109" s="63">
        <f>ROUNDDOWN(S109*Parameters!$C$33,0)</f>
        <v>9040</v>
      </c>
      <c r="X109" s="66">
        <f t="shared" si="39"/>
        <v>941335.2</v>
      </c>
      <c r="Y109" s="8"/>
      <c r="Z109" s="69">
        <f>IF($B109=1,Parameters!C$13,IF(AND($K109&lt;&gt;$K108,MOD($K109-1,Parameters!C$14)=0),ROUND(Z108*(1+Parameters!C$15),2),Z108))</f>
        <v>81.25</v>
      </c>
      <c r="AA109" s="63">
        <f>IF($B109=1,Parameters!D$13,IF(AND($K109&lt;&gt;$K108,MOD($K109-1,Parameters!D$14)=0),ROUND(AA108*(1+Parameters!D$15),2),AA108))</f>
        <v>36.47</v>
      </c>
      <c r="AB109" s="63">
        <f>IF($B109=1,Parameters!E$13,IF(AND($K109&lt;&gt;$K108,MOD($K109-1,Parameters!E$14)=0),ROUND(AB108*(1+Parameters!E$15),2),AB108))</f>
        <v>46</v>
      </c>
      <c r="AC109" s="63">
        <f>IF($B109=1,Parameters!F$13,IF(AND($K109&lt;&gt;$K108,MOD($K109-1,Parameters!F$14)=0),ROUND(AC108*(1+Parameters!F$15),2),AC108))</f>
        <v>60.5</v>
      </c>
      <c r="AD109" s="63">
        <f t="shared" si="47"/>
        <v>934375</v>
      </c>
      <c r="AE109" s="63">
        <f t="shared" si="48"/>
        <v>875280</v>
      </c>
      <c r="AF109" s="63">
        <f t="shared" si="49"/>
        <v>1030400</v>
      </c>
      <c r="AG109" s="66">
        <f t="shared" si="50"/>
        <v>1270500</v>
      </c>
      <c r="AH109" s="83"/>
      <c r="AI109" s="72">
        <f>IF(B109=1,0,IF(I108&lt;Parameters!$C$18,Parameters!$D$18,IF(I108=Parameters!$C$19,Parameters!$D$19,Parameters!$D$20)))</f>
        <v>0.02</v>
      </c>
      <c r="AJ109" s="63">
        <f>IF(B109=1,Parameters!$C$36,ROUND(AJ108*(1+AI109),2))</f>
        <v>43.83</v>
      </c>
      <c r="AK109" s="63">
        <f>H109/Parameters!$C$38*(Parameters!$C$38-I109)*AJ109</f>
        <v>694267.2</v>
      </c>
      <c r="AL109" s="63">
        <f>I109*Parameters!$C$37</f>
        <v>160000</v>
      </c>
      <c r="AM109" s="66">
        <f t="shared" si="40"/>
        <v>534267.19999999995</v>
      </c>
      <c r="AN109" s="8"/>
      <c r="AO109" s="69">
        <f t="shared" si="41"/>
        <v>3936502.4000000004</v>
      </c>
      <c r="AP109" s="63">
        <f t="shared" si="51"/>
        <v>3552918</v>
      </c>
      <c r="AQ109" s="76">
        <f t="shared" si="52"/>
        <v>223584.40000000014</v>
      </c>
      <c r="AR109" s="66">
        <f>IF(B109=1,Parameters!$C$40+AQ109,AR108+AQ109)</f>
        <v>7235165.7499999972</v>
      </c>
      <c r="AT109" s="69">
        <f>IF(AND(B109=1,M109=Parameters!$C$27),0,IF(AND(K109&lt;=Parameters!$C$3,M109&gt;M108),0,IF(M109&lt;M108,0,1)))</f>
        <v>0</v>
      </c>
      <c r="AU109" s="63">
        <f>IF(AND(B109=1,N109=Parameters!$C$28),0,IF(AND(K109&lt;&gt;K108,N109&gt;N108),0,IF(N109=N108,0,1)))</f>
        <v>0</v>
      </c>
      <c r="AV109" s="76">
        <f>IF(AND(B109=1,P109=Parameters!$C$31),0,IF(AND(K109&lt;&gt;K108,N109&lt;=Parameters!$C$7,P109&gt;P108),0,IF(AND(K109&lt;&gt;K108,N109&gt;Parameters!$C$8,P109=P108),0,IF(AND(K109=K108,P109=P108),0,1))))</f>
        <v>0</v>
      </c>
      <c r="AW109" s="76">
        <f t="shared" si="43"/>
        <v>0</v>
      </c>
      <c r="AX109" s="76">
        <f>IF(AND($B109=1,Z109=Parameters!C$13),0,IF(AND($K109&lt;&gt;$K108,MOD($K109-1,Parameters!C$14)=0,Z109&gt;Z108),0,IF(Z109=Z108,0,1)))</f>
        <v>0</v>
      </c>
      <c r="AY109" s="76">
        <f>IF(AND($B109=1,AA109=Parameters!D$13),0,IF(AND($K109&lt;&gt;$K108,MOD($K109-1,Parameters!D$14)=0,AA109&gt;AA108),0,IF(AA109=AA108,0,1)))</f>
        <v>0</v>
      </c>
      <c r="AZ109" s="76">
        <f>IF(AND($B109=1,AB109=Parameters!E$13),0,IF(AND($K109&lt;&gt;$K108,MOD($K109-1,Parameters!E$14)=0,AB109&gt;AB108),0,IF(AB109=AB108,0,1)))</f>
        <v>0</v>
      </c>
      <c r="BA109" s="76">
        <f>IF(AND($B109=1,AC109=Parameters!F$13),0,IF(AND($K109&lt;&gt;$K108,MOD($K109-1,Parameters!F$14)=0,AC109&gt;AC108),0,IF(AC109=AC108,0,1)))</f>
        <v>0</v>
      </c>
      <c r="BB109" s="76">
        <f>IF(AND(B109=1,AJ109=Parameters!$C$36),0,IF(AND(I108&lt;Parameters!$C$18,AJ109&gt;AJ108),0,IF(AND(I108=Parameters!$C$19,AJ109=AJ108),0,IF(AND(I108&gt;Parameters!$C$20,AJ109&lt;AJ108),0,1))))</f>
        <v>0</v>
      </c>
      <c r="BC109" s="66">
        <f>IF(B109&lt;&gt;1,IF(AND(AQ109&gt;0,AR109&gt;AR108),0,IF(AND(AQ109&lt;0,AR109&lt;AR108),0,1)),IF(AND(AQ109&gt;0,AR109&gt;Parameters!$C$40),0,IF(AND(AQ109&lt;0,AR109&lt;Parameters!$C$40),0,1)))</f>
        <v>0</v>
      </c>
    </row>
    <row r="110" spans="2:55" x14ac:dyDescent="0.3">
      <c r="B110" s="101">
        <f>Data_Revised!B110</f>
        <v>107</v>
      </c>
      <c r="C110" s="7">
        <f>Data_Revised!C110</f>
        <v>13000</v>
      </c>
      <c r="D110" s="7">
        <f>Data_Revised!D110</f>
        <v>8000</v>
      </c>
      <c r="E110" s="7">
        <f>Data_Revised!E110</f>
        <v>16000</v>
      </c>
      <c r="F110" s="7">
        <f>Data_Revised!F110</f>
        <v>21700</v>
      </c>
      <c r="G110" s="7">
        <f>Data_Revised!G110</f>
        <v>14000</v>
      </c>
      <c r="H110" s="7">
        <f>Data_Revised!H110</f>
        <v>18300</v>
      </c>
      <c r="I110" s="12">
        <f>Data_Revised!I110</f>
        <v>4</v>
      </c>
      <c r="J110" s="8"/>
      <c r="K110" s="56">
        <f t="shared" si="44"/>
        <v>9</v>
      </c>
      <c r="L110" s="60">
        <f>IF(B110=1,0,IF(K110&lt;=Parameters!$C$3,Parameters!$D$3,Parameters!$D$4))</f>
        <v>-0.01</v>
      </c>
      <c r="M110" s="7">
        <f>IF(B110=1,Parameters!$C$27,ROUNDDOWN(M109*(1+L110),0))</f>
        <v>9999</v>
      </c>
      <c r="N110" s="63">
        <f>IF(B110=1,Parameters!$C$28,IF(K110&lt;&gt;K109,ROUND(N109*(1+Parameters!$C$29),2),N109))</f>
        <v>82.13</v>
      </c>
      <c r="O110" s="63">
        <f t="shared" si="35"/>
        <v>821217.87</v>
      </c>
      <c r="P110" s="60">
        <f>IF(K110=1,Parameters!$C$31,IF(K110&lt;&gt;K109,IF(N110&lt;=Parameters!$C$7,P109+Parameters!$D$7,P109+Parameters!$D$8),P109))</f>
        <v>0.10999999999999997</v>
      </c>
      <c r="Q110" s="63">
        <f t="shared" si="36"/>
        <v>73.099999999999994</v>
      </c>
      <c r="R110" s="63">
        <f t="shared" si="45"/>
        <v>950299.99999999988</v>
      </c>
      <c r="S110" s="7">
        <f t="shared" si="46"/>
        <v>22999</v>
      </c>
      <c r="T110" s="63">
        <f t="shared" si="37"/>
        <v>1771517.8699999999</v>
      </c>
      <c r="U110" s="63">
        <f t="shared" si="38"/>
        <v>77.02586503761033</v>
      </c>
      <c r="V110" s="63">
        <f>ROUND(U110*(1+Parameters!$C$34),2)</f>
        <v>103.98</v>
      </c>
      <c r="W110" s="63">
        <f>ROUNDDOWN(S110*Parameters!$C$33,0)</f>
        <v>9199</v>
      </c>
      <c r="X110" s="66">
        <f t="shared" si="39"/>
        <v>956512.02</v>
      </c>
      <c r="Y110" s="8"/>
      <c r="Z110" s="69">
        <f>IF($B110=1,Parameters!C$13,IF(AND($K110&lt;&gt;$K109,MOD($K110-1,Parameters!C$14)=0),ROUND(Z109*(1+Parameters!C$15),2),Z109))</f>
        <v>81.25</v>
      </c>
      <c r="AA110" s="63">
        <f>IF($B110=1,Parameters!D$13,IF(AND($K110&lt;&gt;$K109,MOD($K110-1,Parameters!D$14)=0),ROUND(AA109*(1+Parameters!D$15),2),AA109))</f>
        <v>36.47</v>
      </c>
      <c r="AB110" s="63">
        <f>IF($B110=1,Parameters!E$13,IF(AND($K110&lt;&gt;$K109,MOD($K110-1,Parameters!E$14)=0),ROUND(AB109*(1+Parameters!E$15),2),AB109))</f>
        <v>46</v>
      </c>
      <c r="AC110" s="63">
        <f>IF($B110=1,Parameters!F$13,IF(AND($K110&lt;&gt;$K109,MOD($K110-1,Parameters!F$14)=0),ROUND(AC109*(1+Parameters!F$15),2),AC109))</f>
        <v>60.5</v>
      </c>
      <c r="AD110" s="63">
        <f t="shared" si="47"/>
        <v>650000</v>
      </c>
      <c r="AE110" s="63">
        <f t="shared" si="48"/>
        <v>583520</v>
      </c>
      <c r="AF110" s="63">
        <f t="shared" si="49"/>
        <v>998200</v>
      </c>
      <c r="AG110" s="66">
        <f t="shared" si="50"/>
        <v>847000</v>
      </c>
      <c r="AH110" s="83"/>
      <c r="AI110" s="72">
        <f>IF(B110=1,0,IF(I109&lt;Parameters!$C$18,Parameters!$D$18,IF(I109=Parameters!$C$19,Parameters!$D$19,Parameters!$D$20)))</f>
        <v>-0.01</v>
      </c>
      <c r="AJ110" s="63">
        <f>IF(B110=1,Parameters!$C$36,ROUND(AJ109*(1+AI110),2))</f>
        <v>43.39</v>
      </c>
      <c r="AK110" s="63">
        <f>H110/Parameters!$C$38*(Parameters!$C$38-I110)*AJ110</f>
        <v>688165.4</v>
      </c>
      <c r="AL110" s="63">
        <f>I110*Parameters!$C$37</f>
        <v>80000</v>
      </c>
      <c r="AM110" s="66">
        <f t="shared" si="40"/>
        <v>608165.4</v>
      </c>
      <c r="AN110" s="8"/>
      <c r="AO110" s="69">
        <f t="shared" si="41"/>
        <v>3489877.42</v>
      </c>
      <c r="AP110" s="63">
        <f t="shared" si="51"/>
        <v>3005037.87</v>
      </c>
      <c r="AQ110" s="76">
        <f t="shared" si="52"/>
        <v>404839.55000000016</v>
      </c>
      <c r="AR110" s="66">
        <f>IF(B110=1,Parameters!$C$40+AQ110,AR109+AQ110)</f>
        <v>7640005.299999997</v>
      </c>
      <c r="AT110" s="69">
        <f>IF(AND(B110=1,M110=Parameters!$C$27),0,IF(AND(K110&lt;=Parameters!$C$3,M110&gt;M109),0,IF(M110&lt;M109,0,1)))</f>
        <v>0</v>
      </c>
      <c r="AU110" s="63">
        <f>IF(AND(B110=1,N110=Parameters!$C$28),0,IF(AND(K110&lt;&gt;K109,N110&gt;N109),0,IF(N110=N109,0,1)))</f>
        <v>0</v>
      </c>
      <c r="AV110" s="76">
        <f>IF(AND(B110=1,P110=Parameters!$C$31),0,IF(AND(K110&lt;&gt;K109,N110&lt;=Parameters!$C$7,P110&gt;P109),0,IF(AND(K110&lt;&gt;K109,N110&gt;Parameters!$C$8,P110=P109),0,IF(AND(K110=K109,P110=P109),0,1))))</f>
        <v>0</v>
      </c>
      <c r="AW110" s="76">
        <f t="shared" si="43"/>
        <v>0</v>
      </c>
      <c r="AX110" s="76">
        <f>IF(AND($B110=1,Z110=Parameters!C$13),0,IF(AND($K110&lt;&gt;$K109,MOD($K110-1,Parameters!C$14)=0,Z110&gt;Z109),0,IF(Z110=Z109,0,1)))</f>
        <v>0</v>
      </c>
      <c r="AY110" s="76">
        <f>IF(AND($B110=1,AA110=Parameters!D$13),0,IF(AND($K110&lt;&gt;$K109,MOD($K110-1,Parameters!D$14)=0,AA110&gt;AA109),0,IF(AA110=AA109,0,1)))</f>
        <v>0</v>
      </c>
      <c r="AZ110" s="76">
        <f>IF(AND($B110=1,AB110=Parameters!E$13),0,IF(AND($K110&lt;&gt;$K109,MOD($K110-1,Parameters!E$14)=0,AB110&gt;AB109),0,IF(AB110=AB109,0,1)))</f>
        <v>0</v>
      </c>
      <c r="BA110" s="76">
        <f>IF(AND($B110=1,AC110=Parameters!F$13),0,IF(AND($K110&lt;&gt;$K109,MOD($K110-1,Parameters!F$14)=0,AC110&gt;AC109),0,IF(AC110=AC109,0,1)))</f>
        <v>0</v>
      </c>
      <c r="BB110" s="76">
        <f>IF(AND(B110=1,AJ110=Parameters!$C$36),0,IF(AND(I109&lt;Parameters!$C$18,AJ110&gt;AJ109),0,IF(AND(I109=Parameters!$C$19,AJ110=AJ109),0,IF(AND(I109&gt;Parameters!$C$20,AJ110&lt;AJ109),0,1))))</f>
        <v>0</v>
      </c>
      <c r="BC110" s="66">
        <f>IF(B110&lt;&gt;1,IF(AND(AQ110&gt;0,AR110&gt;AR109),0,IF(AND(AQ110&lt;0,AR110&lt;AR109),0,1)),IF(AND(AQ110&gt;0,AR110&gt;Parameters!$C$40),0,IF(AND(AQ110&lt;0,AR110&lt;Parameters!$C$40),0,1)))</f>
        <v>0</v>
      </c>
    </row>
    <row r="111" spans="2:55" x14ac:dyDescent="0.3">
      <c r="B111" s="101">
        <f>Data_Revised!B111</f>
        <v>108</v>
      </c>
      <c r="C111" s="7">
        <f>Data_Revised!C111</f>
        <v>19500</v>
      </c>
      <c r="D111" s="7">
        <f>Data_Revised!D111</f>
        <v>7000</v>
      </c>
      <c r="E111" s="7">
        <f>Data_Revised!E111</f>
        <v>23500</v>
      </c>
      <c r="F111" s="7">
        <f>Data_Revised!F111</f>
        <v>19600</v>
      </c>
      <c r="G111" s="7">
        <f>Data_Revised!G111</f>
        <v>14000</v>
      </c>
      <c r="H111" s="7">
        <f>Data_Revised!H111</f>
        <v>12000</v>
      </c>
      <c r="I111" s="12">
        <f>Data_Revised!I111</f>
        <v>7</v>
      </c>
      <c r="J111" s="8"/>
      <c r="K111" s="56">
        <f t="shared" si="44"/>
        <v>9</v>
      </c>
      <c r="L111" s="60">
        <f>IF(B111=1,0,IF(K111&lt;=Parameters!$C$3,Parameters!$D$3,Parameters!$D$4))</f>
        <v>-0.01</v>
      </c>
      <c r="M111" s="7">
        <f>IF(B111=1,Parameters!$C$27,ROUNDDOWN(M110*(1+L111),0))</f>
        <v>9899</v>
      </c>
      <c r="N111" s="63">
        <f>IF(B111=1,Parameters!$C$28,IF(K111&lt;&gt;K110,ROUND(N110*(1+Parameters!$C$29),2),N110))</f>
        <v>82.13</v>
      </c>
      <c r="O111" s="63">
        <f t="shared" si="35"/>
        <v>813004.87</v>
      </c>
      <c r="P111" s="60">
        <f>IF(K111=1,Parameters!$C$31,IF(K111&lt;&gt;K110,IF(N111&lt;=Parameters!$C$7,P110+Parameters!$D$7,P110+Parameters!$D$8),P110))</f>
        <v>0.10999999999999997</v>
      </c>
      <c r="Q111" s="63">
        <f t="shared" si="36"/>
        <v>73.099999999999994</v>
      </c>
      <c r="R111" s="63">
        <f t="shared" si="45"/>
        <v>1425450</v>
      </c>
      <c r="S111" s="7">
        <f t="shared" si="46"/>
        <v>29399</v>
      </c>
      <c r="T111" s="63">
        <f t="shared" si="37"/>
        <v>2238454.87</v>
      </c>
      <c r="U111" s="63">
        <f t="shared" si="38"/>
        <v>76.140510561583724</v>
      </c>
      <c r="V111" s="63">
        <f>ROUND(U111*(1+Parameters!$C$34),2)</f>
        <v>102.79</v>
      </c>
      <c r="W111" s="63">
        <f>ROUNDDOWN(S111*Parameters!$C$33,0)</f>
        <v>11759</v>
      </c>
      <c r="X111" s="66">
        <f t="shared" si="39"/>
        <v>1208707.6100000001</v>
      </c>
      <c r="Y111" s="8"/>
      <c r="Z111" s="69">
        <f>IF($B111=1,Parameters!C$13,IF(AND($K111&lt;&gt;$K110,MOD($K111-1,Parameters!C$14)=0),ROUND(Z110*(1+Parameters!C$15),2),Z110))</f>
        <v>81.25</v>
      </c>
      <c r="AA111" s="63">
        <f>IF($B111=1,Parameters!D$13,IF(AND($K111&lt;&gt;$K110,MOD($K111-1,Parameters!D$14)=0),ROUND(AA110*(1+Parameters!D$15),2),AA110))</f>
        <v>36.47</v>
      </c>
      <c r="AB111" s="63">
        <f>IF($B111=1,Parameters!E$13,IF(AND($K111&lt;&gt;$K110,MOD($K111-1,Parameters!E$14)=0),ROUND(AB110*(1+Parameters!E$15),2),AB110))</f>
        <v>46</v>
      </c>
      <c r="AC111" s="63">
        <f>IF($B111=1,Parameters!F$13,IF(AND($K111&lt;&gt;$K110,MOD($K111-1,Parameters!F$14)=0),ROUND(AC110*(1+Parameters!F$15),2),AC110))</f>
        <v>60.5</v>
      </c>
      <c r="AD111" s="63">
        <f t="shared" si="47"/>
        <v>568750</v>
      </c>
      <c r="AE111" s="63">
        <f t="shared" si="48"/>
        <v>857045</v>
      </c>
      <c r="AF111" s="63">
        <f t="shared" si="49"/>
        <v>901600</v>
      </c>
      <c r="AG111" s="66">
        <f t="shared" si="50"/>
        <v>847000</v>
      </c>
      <c r="AH111" s="83"/>
      <c r="AI111" s="72">
        <f>IF(B111=1,0,IF(I110&lt;Parameters!$C$18,Parameters!$D$18,IF(I110=Parameters!$C$19,Parameters!$D$19,Parameters!$D$20)))</f>
        <v>0</v>
      </c>
      <c r="AJ111" s="63">
        <f>IF(B111=1,Parameters!$C$36,ROUND(AJ110*(1+AI111),2))</f>
        <v>43.39</v>
      </c>
      <c r="AK111" s="63">
        <f>H111/Parameters!$C$38*(Parameters!$C$38-I111)*AJ111</f>
        <v>399188</v>
      </c>
      <c r="AL111" s="63">
        <f>I111*Parameters!$C$37</f>
        <v>140000</v>
      </c>
      <c r="AM111" s="66">
        <f t="shared" si="40"/>
        <v>259188</v>
      </c>
      <c r="AN111" s="8"/>
      <c r="AO111" s="69">
        <f t="shared" si="41"/>
        <v>3356495.6100000003</v>
      </c>
      <c r="AP111" s="63">
        <f t="shared" si="51"/>
        <v>3664249.87</v>
      </c>
      <c r="AQ111" s="76">
        <f t="shared" si="52"/>
        <v>-447754.25999999978</v>
      </c>
      <c r="AR111" s="66">
        <f>IF(B111=1,Parameters!$C$40+AQ111,AR110+AQ111)</f>
        <v>7192251.0399999972</v>
      </c>
      <c r="AT111" s="69">
        <f>IF(AND(B111=1,M111=Parameters!$C$27),0,IF(AND(K111&lt;=Parameters!$C$3,M111&gt;M110),0,IF(M111&lt;M110,0,1)))</f>
        <v>0</v>
      </c>
      <c r="AU111" s="63">
        <f>IF(AND(B111=1,N111=Parameters!$C$28),0,IF(AND(K111&lt;&gt;K110,N111&gt;N110),0,IF(N111=N110,0,1)))</f>
        <v>0</v>
      </c>
      <c r="AV111" s="76">
        <f>IF(AND(B111=1,P111=Parameters!$C$31),0,IF(AND(K111&lt;&gt;K110,N111&lt;=Parameters!$C$7,P111&gt;P110),0,IF(AND(K111&lt;&gt;K110,N111&gt;Parameters!$C$8,P111=P110),0,IF(AND(K111=K110,P111=P110),0,1))))</f>
        <v>0</v>
      </c>
      <c r="AW111" s="76">
        <f t="shared" si="43"/>
        <v>0</v>
      </c>
      <c r="AX111" s="76">
        <f>IF(AND($B111=1,Z111=Parameters!C$13),0,IF(AND($K111&lt;&gt;$K110,MOD($K111-1,Parameters!C$14)=0,Z111&gt;Z110),0,IF(Z111=Z110,0,1)))</f>
        <v>0</v>
      </c>
      <c r="AY111" s="76">
        <f>IF(AND($B111=1,AA111=Parameters!D$13),0,IF(AND($K111&lt;&gt;$K110,MOD($K111-1,Parameters!D$14)=0,AA111&gt;AA110),0,IF(AA111=AA110,0,1)))</f>
        <v>0</v>
      </c>
      <c r="AZ111" s="76">
        <f>IF(AND($B111=1,AB111=Parameters!E$13),0,IF(AND($K111&lt;&gt;$K110,MOD($K111-1,Parameters!E$14)=0,AB111&gt;AB110),0,IF(AB111=AB110,0,1)))</f>
        <v>0</v>
      </c>
      <c r="BA111" s="76">
        <f>IF(AND($B111=1,AC111=Parameters!F$13),0,IF(AND($K111&lt;&gt;$K110,MOD($K111-1,Parameters!F$14)=0,AC111&gt;AC110),0,IF(AC111=AC110,0,1)))</f>
        <v>0</v>
      </c>
      <c r="BB111" s="76">
        <f>IF(AND(B111=1,AJ111=Parameters!$C$36),0,IF(AND(I110&lt;Parameters!$C$18,AJ111&gt;AJ110),0,IF(AND(I110=Parameters!$C$19,AJ111=AJ110),0,IF(AND(I110&gt;Parameters!$C$20,AJ111&lt;AJ110),0,1))))</f>
        <v>0</v>
      </c>
      <c r="BC111" s="66">
        <f>IF(B111&lt;&gt;1,IF(AND(AQ111&gt;0,AR111&gt;AR110),0,IF(AND(AQ111&lt;0,AR111&lt;AR110),0,1)),IF(AND(AQ111&gt;0,AR111&gt;Parameters!$C$40),0,IF(AND(AQ111&lt;0,AR111&lt;Parameters!$C$40),0,1)))</f>
        <v>0</v>
      </c>
    </row>
    <row r="112" spans="2:55" x14ac:dyDescent="0.3">
      <c r="B112" s="101">
        <f>Data_Revised!B112</f>
        <v>109</v>
      </c>
      <c r="C112" s="7">
        <f>Data_Revised!C112</f>
        <v>19000</v>
      </c>
      <c r="D112" s="7">
        <f>Data_Revised!D112</f>
        <v>11000</v>
      </c>
      <c r="E112" s="7">
        <f>Data_Revised!E112</f>
        <v>22500</v>
      </c>
      <c r="F112" s="7">
        <f>Data_Revised!F112</f>
        <v>21700</v>
      </c>
      <c r="G112" s="7">
        <f>Data_Revised!G112</f>
        <v>18200</v>
      </c>
      <c r="H112" s="7">
        <f>Data_Revised!H112</f>
        <v>16500</v>
      </c>
      <c r="I112" s="12">
        <f>Data_Revised!I112</f>
        <v>7</v>
      </c>
      <c r="J112" s="8"/>
      <c r="K112" s="56">
        <f t="shared" si="44"/>
        <v>10</v>
      </c>
      <c r="L112" s="60">
        <f>IF(B112=1,0,IF(K112&lt;=Parameters!$C$3,Parameters!$D$3,Parameters!$D$4))</f>
        <v>-0.01</v>
      </c>
      <c r="M112" s="7">
        <f>IF(B112=1,Parameters!$C$27,ROUNDDOWN(M111*(1+L112),0))</f>
        <v>9800</v>
      </c>
      <c r="N112" s="63">
        <f>IF(B112=1,Parameters!$C$28,IF(K112&lt;&gt;K111,ROUND(N111*(1+Parameters!$C$29),2),N111))</f>
        <v>85.42</v>
      </c>
      <c r="O112" s="63">
        <f t="shared" si="35"/>
        <v>837116</v>
      </c>
      <c r="P112" s="60">
        <f>IF(K112=1,Parameters!$C$31,IF(K112&lt;&gt;K111,IF(N112&lt;=Parameters!$C$7,P111+Parameters!$D$7,P111+Parameters!$D$8),P111))</f>
        <v>0.10999999999999997</v>
      </c>
      <c r="Q112" s="63">
        <f t="shared" si="36"/>
        <v>76.02</v>
      </c>
      <c r="R112" s="63">
        <f t="shared" si="45"/>
        <v>1444380</v>
      </c>
      <c r="S112" s="7">
        <f t="shared" si="46"/>
        <v>28800</v>
      </c>
      <c r="T112" s="63">
        <f t="shared" si="37"/>
        <v>2281496</v>
      </c>
      <c r="U112" s="63">
        <f t="shared" si="38"/>
        <v>79.218611111111116</v>
      </c>
      <c r="V112" s="63">
        <f>ROUND(U112*(1+Parameters!$C$34),2)</f>
        <v>106.95</v>
      </c>
      <c r="W112" s="63">
        <f>ROUNDDOWN(S112*Parameters!$C$33,0)</f>
        <v>11520</v>
      </c>
      <c r="X112" s="66">
        <f t="shared" si="39"/>
        <v>1232064</v>
      </c>
      <c r="Y112" s="8"/>
      <c r="Z112" s="69">
        <f>IF($B112=1,Parameters!C$13,IF(AND($K112&lt;&gt;$K111,MOD($K112-1,Parameters!C$14)=0),ROUND(Z111*(1+Parameters!C$15),2),Z111))</f>
        <v>81.25</v>
      </c>
      <c r="AA112" s="63">
        <f>IF($B112=1,Parameters!D$13,IF(AND($K112&lt;&gt;$K111,MOD($K112-1,Parameters!D$14)=0),ROUND(AA111*(1+Parameters!D$15),2),AA111))</f>
        <v>36.47</v>
      </c>
      <c r="AB112" s="63">
        <f>IF($B112=1,Parameters!E$13,IF(AND($K112&lt;&gt;$K111,MOD($K112-1,Parameters!E$14)=0),ROUND(AB111*(1+Parameters!E$15),2),AB111))</f>
        <v>46</v>
      </c>
      <c r="AC112" s="63">
        <f>IF($B112=1,Parameters!F$13,IF(AND($K112&lt;&gt;$K111,MOD($K112-1,Parameters!F$14)=0),ROUND(AC111*(1+Parameters!F$15),2),AC111))</f>
        <v>66.55</v>
      </c>
      <c r="AD112" s="63">
        <f t="shared" si="47"/>
        <v>893750</v>
      </c>
      <c r="AE112" s="63">
        <f t="shared" si="48"/>
        <v>820575</v>
      </c>
      <c r="AF112" s="63">
        <f t="shared" si="49"/>
        <v>998200</v>
      </c>
      <c r="AG112" s="66">
        <f t="shared" si="50"/>
        <v>1211210</v>
      </c>
      <c r="AH112" s="83"/>
      <c r="AI112" s="72">
        <f>IF(B112=1,0,IF(I111&lt;Parameters!$C$18,Parameters!$D$18,IF(I111=Parameters!$C$19,Parameters!$D$19,Parameters!$D$20)))</f>
        <v>-0.01</v>
      </c>
      <c r="AJ112" s="63">
        <f>IF(B112=1,Parameters!$C$36,ROUND(AJ111*(1+AI112),2))</f>
        <v>42.96</v>
      </c>
      <c r="AK112" s="63">
        <f>H112/Parameters!$C$38*(Parameters!$C$38-I112)*AJ112</f>
        <v>543444</v>
      </c>
      <c r="AL112" s="63">
        <f>I112*Parameters!$C$37</f>
        <v>140000</v>
      </c>
      <c r="AM112" s="66">
        <f t="shared" si="40"/>
        <v>403444</v>
      </c>
      <c r="AN112" s="8"/>
      <c r="AO112" s="69">
        <f t="shared" si="41"/>
        <v>3984918</v>
      </c>
      <c r="AP112" s="63">
        <f t="shared" si="51"/>
        <v>3995821</v>
      </c>
      <c r="AQ112" s="76">
        <f t="shared" si="52"/>
        <v>-150903</v>
      </c>
      <c r="AR112" s="66">
        <f>IF(B112=1,Parameters!$C$40+AQ112,AR111+AQ112)</f>
        <v>7041348.0399999972</v>
      </c>
      <c r="AT112" s="69">
        <f>IF(AND(B112=1,M112=Parameters!$C$27),0,IF(AND(K112&lt;=Parameters!$C$3,M112&gt;M111),0,IF(M112&lt;M111,0,1)))</f>
        <v>0</v>
      </c>
      <c r="AU112" s="63">
        <f>IF(AND(B112=1,N112=Parameters!$C$28),0,IF(AND(K112&lt;&gt;K111,N112&gt;N111),0,IF(N112=N111,0,1)))</f>
        <v>0</v>
      </c>
      <c r="AV112" s="76">
        <f>IF(AND(B112=1,P112=Parameters!$C$31),0,IF(AND(K112&lt;&gt;K111,N112&lt;=Parameters!$C$7,P112&gt;P111),0,IF(AND(K112&lt;&gt;K111,N112&gt;Parameters!$C$8,P112=P111),0,IF(AND(K112=K111,P112=P111),0,1))))</f>
        <v>0</v>
      </c>
      <c r="AW112" s="76">
        <f t="shared" si="43"/>
        <v>0</v>
      </c>
      <c r="AX112" s="76">
        <f>IF(AND($B112=1,Z112=Parameters!C$13),0,IF(AND($K112&lt;&gt;$K111,MOD($K112-1,Parameters!C$14)=0,Z112&gt;Z111),0,IF(Z112=Z111,0,1)))</f>
        <v>0</v>
      </c>
      <c r="AY112" s="76">
        <f>IF(AND($B112=1,AA112=Parameters!D$13),0,IF(AND($K112&lt;&gt;$K111,MOD($K112-1,Parameters!D$14)=0,AA112&gt;AA111),0,IF(AA112=AA111,0,1)))</f>
        <v>0</v>
      </c>
      <c r="AZ112" s="76">
        <f>IF(AND($B112=1,AB112=Parameters!E$13),0,IF(AND($K112&lt;&gt;$K111,MOD($K112-1,Parameters!E$14)=0,AB112&gt;AB111),0,IF(AB112=AB111,0,1)))</f>
        <v>0</v>
      </c>
      <c r="BA112" s="76">
        <f>IF(AND($B112=1,AC112=Parameters!F$13),0,IF(AND($K112&lt;&gt;$K111,MOD($K112-1,Parameters!F$14)=0,AC112&gt;AC111),0,IF(AC112=AC111,0,1)))</f>
        <v>0</v>
      </c>
      <c r="BB112" s="76">
        <f>IF(AND(B112=1,AJ112=Parameters!$C$36),0,IF(AND(I111&lt;Parameters!$C$18,AJ112&gt;AJ111),0,IF(AND(I111=Parameters!$C$19,AJ112=AJ111),0,IF(AND(I111&gt;Parameters!$C$20,AJ112&lt;AJ111),0,1))))</f>
        <v>0</v>
      </c>
      <c r="BC112" s="66">
        <f>IF(B112&lt;&gt;1,IF(AND(AQ112&gt;0,AR112&gt;AR111),0,IF(AND(AQ112&lt;0,AR112&lt;AR111),0,1)),IF(AND(AQ112&gt;0,AR112&gt;Parameters!$C$40),0,IF(AND(AQ112&lt;0,AR112&lt;Parameters!$C$40),0,1)))</f>
        <v>0</v>
      </c>
    </row>
    <row r="113" spans="2:55" x14ac:dyDescent="0.3">
      <c r="B113" s="101">
        <f>Data_Revised!B113</f>
        <v>110</v>
      </c>
      <c r="C113" s="7">
        <f>Data_Revised!C113</f>
        <v>13500</v>
      </c>
      <c r="D113" s="7">
        <f>Data_Revised!D113</f>
        <v>13500</v>
      </c>
      <c r="E113" s="7">
        <f>Data_Revised!E113</f>
        <v>22500</v>
      </c>
      <c r="F113" s="7">
        <f>Data_Revised!F113</f>
        <v>25000</v>
      </c>
      <c r="G113" s="7">
        <f>Data_Revised!G113</f>
        <v>22000</v>
      </c>
      <c r="H113" s="7">
        <f>Data_Revised!H113</f>
        <v>20000</v>
      </c>
      <c r="I113" s="12">
        <f>Data_Revised!I113</f>
        <v>6</v>
      </c>
      <c r="J113" s="8"/>
      <c r="K113" s="56">
        <f t="shared" si="44"/>
        <v>10</v>
      </c>
      <c r="L113" s="60">
        <f>IF(B113=1,0,IF(K113&lt;=Parameters!$C$3,Parameters!$D$3,Parameters!$D$4))</f>
        <v>-0.01</v>
      </c>
      <c r="M113" s="7">
        <f>IF(B113=1,Parameters!$C$27,ROUNDDOWN(M112*(1+L113),0))</f>
        <v>9702</v>
      </c>
      <c r="N113" s="63">
        <f>IF(B113=1,Parameters!$C$28,IF(K113&lt;&gt;K112,ROUND(N112*(1+Parameters!$C$29),2),N112))</f>
        <v>85.42</v>
      </c>
      <c r="O113" s="63">
        <f t="shared" si="35"/>
        <v>828744.84</v>
      </c>
      <c r="P113" s="60">
        <f>IF(K113=1,Parameters!$C$31,IF(K113&lt;&gt;K112,IF(N113&lt;=Parameters!$C$7,P112+Parameters!$D$7,P112+Parameters!$D$8),P112))</f>
        <v>0.10999999999999997</v>
      </c>
      <c r="Q113" s="63">
        <f t="shared" si="36"/>
        <v>76.02</v>
      </c>
      <c r="R113" s="63">
        <f t="shared" si="45"/>
        <v>1026270</v>
      </c>
      <c r="S113" s="7">
        <f t="shared" si="46"/>
        <v>23202</v>
      </c>
      <c r="T113" s="63">
        <f t="shared" si="37"/>
        <v>1855014.8399999999</v>
      </c>
      <c r="U113" s="63">
        <f t="shared" si="38"/>
        <v>79.950643910007756</v>
      </c>
      <c r="V113" s="63">
        <f>ROUND(U113*(1+Parameters!$C$34),2)</f>
        <v>107.93</v>
      </c>
      <c r="W113" s="63">
        <f>ROUNDDOWN(S113*Parameters!$C$33,0)</f>
        <v>9280</v>
      </c>
      <c r="X113" s="66">
        <f t="shared" si="39"/>
        <v>1001590.4</v>
      </c>
      <c r="Y113" s="8"/>
      <c r="Z113" s="69">
        <f>IF($B113=1,Parameters!C$13,IF(AND($K113&lt;&gt;$K112,MOD($K113-1,Parameters!C$14)=0),ROUND(Z112*(1+Parameters!C$15),2),Z112))</f>
        <v>81.25</v>
      </c>
      <c r="AA113" s="63">
        <f>IF($B113=1,Parameters!D$13,IF(AND($K113&lt;&gt;$K112,MOD($K113-1,Parameters!D$14)=0),ROUND(AA112*(1+Parameters!D$15),2),AA112))</f>
        <v>36.47</v>
      </c>
      <c r="AB113" s="63">
        <f>IF($B113=1,Parameters!E$13,IF(AND($K113&lt;&gt;$K112,MOD($K113-1,Parameters!E$14)=0),ROUND(AB112*(1+Parameters!E$15),2),AB112))</f>
        <v>46</v>
      </c>
      <c r="AC113" s="63">
        <f>IF($B113=1,Parameters!F$13,IF(AND($K113&lt;&gt;$K112,MOD($K113-1,Parameters!F$14)=0),ROUND(AC112*(1+Parameters!F$15),2),AC112))</f>
        <v>66.55</v>
      </c>
      <c r="AD113" s="63">
        <f t="shared" si="47"/>
        <v>1096875</v>
      </c>
      <c r="AE113" s="63">
        <f t="shared" si="48"/>
        <v>820575</v>
      </c>
      <c r="AF113" s="63">
        <f t="shared" si="49"/>
        <v>1150000</v>
      </c>
      <c r="AG113" s="66">
        <f t="shared" si="50"/>
        <v>1464100</v>
      </c>
      <c r="AH113" s="83"/>
      <c r="AI113" s="72">
        <f>IF(B113=1,0,IF(I112&lt;Parameters!$C$18,Parameters!$D$18,IF(I112=Parameters!$C$19,Parameters!$D$19,Parameters!$D$20)))</f>
        <v>-0.01</v>
      </c>
      <c r="AJ113" s="63">
        <f>IF(B113=1,Parameters!$C$36,ROUND(AJ112*(1+AI113),2))</f>
        <v>42.53</v>
      </c>
      <c r="AK113" s="63">
        <f>H113/Parameters!$C$38*(Parameters!$C$38-I113)*AJ113</f>
        <v>680480</v>
      </c>
      <c r="AL113" s="63">
        <f>I113*Parameters!$C$37</f>
        <v>120000</v>
      </c>
      <c r="AM113" s="66">
        <f t="shared" si="40"/>
        <v>560480</v>
      </c>
      <c r="AN113" s="8"/>
      <c r="AO113" s="69">
        <f t="shared" si="41"/>
        <v>4296170.4000000004</v>
      </c>
      <c r="AP113" s="63">
        <f t="shared" si="51"/>
        <v>3772464.84</v>
      </c>
      <c r="AQ113" s="76">
        <f t="shared" si="52"/>
        <v>403705.56000000006</v>
      </c>
      <c r="AR113" s="66">
        <f>IF(B113=1,Parameters!$C$40+AQ113,AR112+AQ113)</f>
        <v>7445053.5999999978</v>
      </c>
      <c r="AT113" s="69">
        <f>IF(AND(B113=1,M113=Parameters!$C$27),0,IF(AND(K113&lt;=Parameters!$C$3,M113&gt;M112),0,IF(M113&lt;M112,0,1)))</f>
        <v>0</v>
      </c>
      <c r="AU113" s="63">
        <f>IF(AND(B113=1,N113=Parameters!$C$28),0,IF(AND(K113&lt;&gt;K112,N113&gt;N112),0,IF(N113=N112,0,1)))</f>
        <v>0</v>
      </c>
      <c r="AV113" s="76">
        <f>IF(AND(B113=1,P113=Parameters!$C$31),0,IF(AND(K113&lt;&gt;K112,N113&lt;=Parameters!$C$7,P113&gt;P112),0,IF(AND(K113&lt;&gt;K112,N113&gt;Parameters!$C$8,P113=P112),0,IF(AND(K113=K112,P113=P112),0,1))))</f>
        <v>0</v>
      </c>
      <c r="AW113" s="76">
        <f t="shared" si="43"/>
        <v>0</v>
      </c>
      <c r="AX113" s="76">
        <f>IF(AND($B113=1,Z113=Parameters!C$13),0,IF(AND($K113&lt;&gt;$K112,MOD($K113-1,Parameters!C$14)=0,Z113&gt;Z112),0,IF(Z113=Z112,0,1)))</f>
        <v>0</v>
      </c>
      <c r="AY113" s="76">
        <f>IF(AND($B113=1,AA113=Parameters!D$13),0,IF(AND($K113&lt;&gt;$K112,MOD($K113-1,Parameters!D$14)=0,AA113&gt;AA112),0,IF(AA113=AA112,0,1)))</f>
        <v>0</v>
      </c>
      <c r="AZ113" s="76">
        <f>IF(AND($B113=1,AB113=Parameters!E$13),0,IF(AND($K113&lt;&gt;$K112,MOD($K113-1,Parameters!E$14)=0,AB113&gt;AB112),0,IF(AB113=AB112,0,1)))</f>
        <v>0</v>
      </c>
      <c r="BA113" s="76">
        <f>IF(AND($B113=1,AC113=Parameters!F$13),0,IF(AND($K113&lt;&gt;$K112,MOD($K113-1,Parameters!F$14)=0,AC113&gt;AC112),0,IF(AC113=AC112,0,1)))</f>
        <v>0</v>
      </c>
      <c r="BB113" s="76">
        <f>IF(AND(B113=1,AJ113=Parameters!$C$36),0,IF(AND(I112&lt;Parameters!$C$18,AJ113&gt;AJ112),0,IF(AND(I112=Parameters!$C$19,AJ113=AJ112),0,IF(AND(I112&gt;Parameters!$C$20,AJ113&lt;AJ112),0,1))))</f>
        <v>0</v>
      </c>
      <c r="BC113" s="66">
        <f>IF(B113&lt;&gt;1,IF(AND(AQ113&gt;0,AR113&gt;AR112),0,IF(AND(AQ113&lt;0,AR113&lt;AR112),0,1)),IF(AND(AQ113&gt;0,AR113&gt;Parameters!$C$40),0,IF(AND(AQ113&lt;0,AR113&lt;Parameters!$C$40),0,1)))</f>
        <v>0</v>
      </c>
    </row>
    <row r="114" spans="2:55" x14ac:dyDescent="0.3">
      <c r="B114" s="101">
        <f>Data_Revised!B114</f>
        <v>111</v>
      </c>
      <c r="C114" s="7">
        <f>Data_Revised!C114</f>
        <v>11500</v>
      </c>
      <c r="D114" s="7">
        <f>Data_Revised!D114</f>
        <v>10000</v>
      </c>
      <c r="E114" s="7">
        <f>Data_Revised!E114</f>
        <v>22500</v>
      </c>
      <c r="F114" s="7">
        <f>Data_Revised!F114</f>
        <v>21700</v>
      </c>
      <c r="G114" s="7">
        <f>Data_Revised!G114</f>
        <v>13300</v>
      </c>
      <c r="H114" s="7">
        <f>Data_Revised!H114</f>
        <v>17100</v>
      </c>
      <c r="I114" s="12">
        <f>Data_Revised!I114</f>
        <v>2</v>
      </c>
      <c r="J114" s="8"/>
      <c r="K114" s="56">
        <f t="shared" si="44"/>
        <v>10</v>
      </c>
      <c r="L114" s="60">
        <f>IF(B114=1,0,IF(K114&lt;=Parameters!$C$3,Parameters!$D$3,Parameters!$D$4))</f>
        <v>-0.01</v>
      </c>
      <c r="M114" s="7">
        <f>IF(B114=1,Parameters!$C$27,ROUNDDOWN(M113*(1+L114),0))</f>
        <v>9604</v>
      </c>
      <c r="N114" s="63">
        <f>IF(B114=1,Parameters!$C$28,IF(K114&lt;&gt;K113,ROUND(N113*(1+Parameters!$C$29),2),N113))</f>
        <v>85.42</v>
      </c>
      <c r="O114" s="63">
        <f t="shared" si="35"/>
        <v>820373.68</v>
      </c>
      <c r="P114" s="60">
        <f>IF(K114=1,Parameters!$C$31,IF(K114&lt;&gt;K113,IF(N114&lt;=Parameters!$C$7,P113+Parameters!$D$7,P113+Parameters!$D$8),P113))</f>
        <v>0.10999999999999997</v>
      </c>
      <c r="Q114" s="63">
        <f t="shared" si="36"/>
        <v>76.02</v>
      </c>
      <c r="R114" s="63">
        <f t="shared" si="45"/>
        <v>874230</v>
      </c>
      <c r="S114" s="7">
        <f t="shared" si="46"/>
        <v>21104</v>
      </c>
      <c r="T114" s="63">
        <f t="shared" si="37"/>
        <v>1694603.6800000002</v>
      </c>
      <c r="U114" s="63">
        <f t="shared" si="38"/>
        <v>80.297748294162247</v>
      </c>
      <c r="V114" s="63">
        <f>ROUND(U114*(1+Parameters!$C$34),2)</f>
        <v>108.4</v>
      </c>
      <c r="W114" s="63">
        <f>ROUNDDOWN(S114*Parameters!$C$33,0)</f>
        <v>8441</v>
      </c>
      <c r="X114" s="66">
        <f t="shared" si="39"/>
        <v>915004.4</v>
      </c>
      <c r="Y114" s="8"/>
      <c r="Z114" s="69">
        <f>IF($B114=1,Parameters!C$13,IF(AND($K114&lt;&gt;$K113,MOD($K114-1,Parameters!C$14)=0),ROUND(Z113*(1+Parameters!C$15),2),Z113))</f>
        <v>81.25</v>
      </c>
      <c r="AA114" s="63">
        <f>IF($B114=1,Parameters!D$13,IF(AND($K114&lt;&gt;$K113,MOD($K114-1,Parameters!D$14)=0),ROUND(AA113*(1+Parameters!D$15),2),AA113))</f>
        <v>36.47</v>
      </c>
      <c r="AB114" s="63">
        <f>IF($B114=1,Parameters!E$13,IF(AND($K114&lt;&gt;$K113,MOD($K114-1,Parameters!E$14)=0),ROUND(AB113*(1+Parameters!E$15),2),AB113))</f>
        <v>46</v>
      </c>
      <c r="AC114" s="63">
        <f>IF($B114=1,Parameters!F$13,IF(AND($K114&lt;&gt;$K113,MOD($K114-1,Parameters!F$14)=0),ROUND(AC113*(1+Parameters!F$15),2),AC113))</f>
        <v>66.55</v>
      </c>
      <c r="AD114" s="63">
        <f t="shared" si="47"/>
        <v>812500</v>
      </c>
      <c r="AE114" s="63">
        <f t="shared" si="48"/>
        <v>820575</v>
      </c>
      <c r="AF114" s="63">
        <f t="shared" si="49"/>
        <v>998200</v>
      </c>
      <c r="AG114" s="66">
        <f t="shared" si="50"/>
        <v>885115</v>
      </c>
      <c r="AH114" s="83"/>
      <c r="AI114" s="72">
        <f>IF(B114=1,0,IF(I113&lt;Parameters!$C$18,Parameters!$D$18,IF(I113=Parameters!$C$19,Parameters!$D$19,Parameters!$D$20)))</f>
        <v>-0.01</v>
      </c>
      <c r="AJ114" s="63">
        <f>IF(B114=1,Parameters!$C$36,ROUND(AJ113*(1+AI114),2))</f>
        <v>42.1</v>
      </c>
      <c r="AK114" s="63">
        <f>H114/Parameters!$C$38*(Parameters!$C$38-I114)*AJ114</f>
        <v>671916</v>
      </c>
      <c r="AL114" s="63">
        <f>I114*Parameters!$C$37</f>
        <v>40000</v>
      </c>
      <c r="AM114" s="66">
        <f t="shared" si="40"/>
        <v>631916</v>
      </c>
      <c r="AN114" s="8"/>
      <c r="AO114" s="69">
        <f t="shared" si="41"/>
        <v>3470235.4</v>
      </c>
      <c r="AP114" s="63">
        <f t="shared" si="51"/>
        <v>3327678.68</v>
      </c>
      <c r="AQ114" s="76">
        <f t="shared" si="52"/>
        <v>102556.71999999974</v>
      </c>
      <c r="AR114" s="66">
        <f>IF(B114=1,Parameters!$C$40+AQ114,AR113+AQ114)</f>
        <v>7547610.3199999975</v>
      </c>
      <c r="AT114" s="69">
        <f>IF(AND(B114=1,M114=Parameters!$C$27),0,IF(AND(K114&lt;=Parameters!$C$3,M114&gt;M113),0,IF(M114&lt;M113,0,1)))</f>
        <v>0</v>
      </c>
      <c r="AU114" s="63">
        <f>IF(AND(B114=1,N114=Parameters!$C$28),0,IF(AND(K114&lt;&gt;K113,N114&gt;N113),0,IF(N114=N113,0,1)))</f>
        <v>0</v>
      </c>
      <c r="AV114" s="76">
        <f>IF(AND(B114=1,P114=Parameters!$C$31),0,IF(AND(K114&lt;&gt;K113,N114&lt;=Parameters!$C$7,P114&gt;P113),0,IF(AND(K114&lt;&gt;K113,N114&gt;Parameters!$C$8,P114=P113),0,IF(AND(K114=K113,P114=P113),0,1))))</f>
        <v>0</v>
      </c>
      <c r="AW114" s="76">
        <f t="shared" si="43"/>
        <v>0</v>
      </c>
      <c r="AX114" s="76">
        <f>IF(AND($B114=1,Z114=Parameters!C$13),0,IF(AND($K114&lt;&gt;$K113,MOD($K114-1,Parameters!C$14)=0,Z114&gt;Z113),0,IF(Z114=Z113,0,1)))</f>
        <v>0</v>
      </c>
      <c r="AY114" s="76">
        <f>IF(AND($B114=1,AA114=Parameters!D$13),0,IF(AND($K114&lt;&gt;$K113,MOD($K114-1,Parameters!D$14)=0,AA114&gt;AA113),0,IF(AA114=AA113,0,1)))</f>
        <v>0</v>
      </c>
      <c r="AZ114" s="76">
        <f>IF(AND($B114=1,AB114=Parameters!E$13),0,IF(AND($K114&lt;&gt;$K113,MOD($K114-1,Parameters!E$14)=0,AB114&gt;AB113),0,IF(AB114=AB113,0,1)))</f>
        <v>0</v>
      </c>
      <c r="BA114" s="76">
        <f>IF(AND($B114=1,AC114=Parameters!F$13),0,IF(AND($K114&lt;&gt;$K113,MOD($K114-1,Parameters!F$14)=0,AC114&gt;AC113),0,IF(AC114=AC113,0,1)))</f>
        <v>0</v>
      </c>
      <c r="BB114" s="76">
        <f>IF(AND(B114=1,AJ114=Parameters!$C$36),0,IF(AND(I113&lt;Parameters!$C$18,AJ114&gt;AJ113),0,IF(AND(I113=Parameters!$C$19,AJ114=AJ113),0,IF(AND(I113&gt;Parameters!$C$20,AJ114&lt;AJ113),0,1))))</f>
        <v>0</v>
      </c>
      <c r="BC114" s="66">
        <f>IF(B114&lt;&gt;1,IF(AND(AQ114&gt;0,AR114&gt;AR113),0,IF(AND(AQ114&lt;0,AR114&lt;AR113),0,1)),IF(AND(AQ114&gt;0,AR114&gt;Parameters!$C$40),0,IF(AND(AQ114&lt;0,AR114&lt;Parameters!$C$40),0,1)))</f>
        <v>0</v>
      </c>
    </row>
    <row r="115" spans="2:55" x14ac:dyDescent="0.3">
      <c r="B115" s="101">
        <f>Data_Revised!B115</f>
        <v>112</v>
      </c>
      <c r="C115" s="7">
        <f>Data_Revised!C115</f>
        <v>12500</v>
      </c>
      <c r="D115" s="7">
        <f>Data_Revised!D115</f>
        <v>10500</v>
      </c>
      <c r="E115" s="7">
        <f>Data_Revised!E115</f>
        <v>20000</v>
      </c>
      <c r="F115" s="7">
        <f>Data_Revised!F115</f>
        <v>18900</v>
      </c>
      <c r="G115" s="7">
        <f>Data_Revised!G115</f>
        <v>16800</v>
      </c>
      <c r="H115" s="7">
        <f>Data_Revised!H115</f>
        <v>12000</v>
      </c>
      <c r="I115" s="12">
        <f>Data_Revised!I115</f>
        <v>2</v>
      </c>
      <c r="J115" s="8"/>
      <c r="K115" s="56">
        <f t="shared" si="44"/>
        <v>10</v>
      </c>
      <c r="L115" s="60">
        <f>IF(B115=1,0,IF(K115&lt;=Parameters!$C$3,Parameters!$D$3,Parameters!$D$4))</f>
        <v>-0.01</v>
      </c>
      <c r="M115" s="7">
        <f>IF(B115=1,Parameters!$C$27,ROUNDDOWN(M114*(1+L115),0))</f>
        <v>9507</v>
      </c>
      <c r="N115" s="63">
        <f>IF(B115=1,Parameters!$C$28,IF(K115&lt;&gt;K114,ROUND(N114*(1+Parameters!$C$29),2),N114))</f>
        <v>85.42</v>
      </c>
      <c r="O115" s="63">
        <f t="shared" si="35"/>
        <v>812087.94000000006</v>
      </c>
      <c r="P115" s="60">
        <f>IF(K115=1,Parameters!$C$31,IF(K115&lt;&gt;K114,IF(N115&lt;=Parameters!$C$7,P114+Parameters!$D$7,P114+Parameters!$D$8),P114))</f>
        <v>0.10999999999999997</v>
      </c>
      <c r="Q115" s="63">
        <f t="shared" si="36"/>
        <v>76.02</v>
      </c>
      <c r="R115" s="63">
        <f t="shared" si="45"/>
        <v>950250</v>
      </c>
      <c r="S115" s="7">
        <f t="shared" si="46"/>
        <v>22007</v>
      </c>
      <c r="T115" s="63">
        <f t="shared" si="37"/>
        <v>1762337.94</v>
      </c>
      <c r="U115" s="63">
        <f t="shared" si="38"/>
        <v>80.080789748716313</v>
      </c>
      <c r="V115" s="63">
        <f>ROUND(U115*(1+Parameters!$C$34),2)</f>
        <v>108.11</v>
      </c>
      <c r="W115" s="63">
        <f>ROUNDDOWN(S115*Parameters!$C$33,0)</f>
        <v>8802</v>
      </c>
      <c r="X115" s="66">
        <f t="shared" si="39"/>
        <v>951584.22</v>
      </c>
      <c r="Y115" s="8"/>
      <c r="Z115" s="69">
        <f>IF($B115=1,Parameters!C$13,IF(AND($K115&lt;&gt;$K114,MOD($K115-1,Parameters!C$14)=0),ROUND(Z114*(1+Parameters!C$15),2),Z114))</f>
        <v>81.25</v>
      </c>
      <c r="AA115" s="63">
        <f>IF($B115=1,Parameters!D$13,IF(AND($K115&lt;&gt;$K114,MOD($K115-1,Parameters!D$14)=0),ROUND(AA114*(1+Parameters!D$15),2),AA114))</f>
        <v>36.47</v>
      </c>
      <c r="AB115" s="63">
        <f>IF($B115=1,Parameters!E$13,IF(AND($K115&lt;&gt;$K114,MOD($K115-1,Parameters!E$14)=0),ROUND(AB114*(1+Parameters!E$15),2),AB114))</f>
        <v>46</v>
      </c>
      <c r="AC115" s="63">
        <f>IF($B115=1,Parameters!F$13,IF(AND($K115&lt;&gt;$K114,MOD($K115-1,Parameters!F$14)=0),ROUND(AC114*(1+Parameters!F$15),2),AC114))</f>
        <v>66.55</v>
      </c>
      <c r="AD115" s="63">
        <f t="shared" si="47"/>
        <v>853125</v>
      </c>
      <c r="AE115" s="63">
        <f t="shared" si="48"/>
        <v>729400</v>
      </c>
      <c r="AF115" s="63">
        <f t="shared" si="49"/>
        <v>869400</v>
      </c>
      <c r="AG115" s="66">
        <f t="shared" si="50"/>
        <v>1118040</v>
      </c>
      <c r="AH115" s="83"/>
      <c r="AI115" s="72">
        <f>IF(B115=1,0,IF(I114&lt;Parameters!$C$18,Parameters!$D$18,IF(I114=Parameters!$C$19,Parameters!$D$19,Parameters!$D$20)))</f>
        <v>0.02</v>
      </c>
      <c r="AJ115" s="63">
        <f>IF(B115=1,Parameters!$C$36,ROUND(AJ114*(1+AI115),2))</f>
        <v>42.94</v>
      </c>
      <c r="AK115" s="63">
        <f>H115/Parameters!$C$38*(Parameters!$C$38-I115)*AJ115</f>
        <v>480928</v>
      </c>
      <c r="AL115" s="63">
        <f>I115*Parameters!$C$37</f>
        <v>40000</v>
      </c>
      <c r="AM115" s="66">
        <f t="shared" si="40"/>
        <v>440928</v>
      </c>
      <c r="AN115" s="8"/>
      <c r="AO115" s="69">
        <f t="shared" si="41"/>
        <v>3419952.2199999997</v>
      </c>
      <c r="AP115" s="63">
        <f t="shared" si="51"/>
        <v>3344862.94</v>
      </c>
      <c r="AQ115" s="76">
        <f t="shared" si="52"/>
        <v>35089.280000000261</v>
      </c>
      <c r="AR115" s="66">
        <f>IF(B115=1,Parameters!$C$40+AQ115,AR114+AQ115)</f>
        <v>7582699.5999999978</v>
      </c>
      <c r="AT115" s="69">
        <f>IF(AND(B115=1,M115=Parameters!$C$27),0,IF(AND(K115&lt;=Parameters!$C$3,M115&gt;M114),0,IF(M115&lt;M114,0,1)))</f>
        <v>0</v>
      </c>
      <c r="AU115" s="63">
        <f>IF(AND(B115=1,N115=Parameters!$C$28),0,IF(AND(K115&lt;&gt;K114,N115&gt;N114),0,IF(N115=N114,0,1)))</f>
        <v>0</v>
      </c>
      <c r="AV115" s="76">
        <f>IF(AND(B115=1,P115=Parameters!$C$31),0,IF(AND(K115&lt;&gt;K114,N115&lt;=Parameters!$C$7,P115&gt;P114),0,IF(AND(K115&lt;&gt;K114,N115&gt;Parameters!$C$8,P115=P114),0,IF(AND(K115=K114,P115=P114),0,1))))</f>
        <v>0</v>
      </c>
      <c r="AW115" s="76">
        <f t="shared" si="43"/>
        <v>0</v>
      </c>
      <c r="AX115" s="76">
        <f>IF(AND($B115=1,Z115=Parameters!C$13),0,IF(AND($K115&lt;&gt;$K114,MOD($K115-1,Parameters!C$14)=0,Z115&gt;Z114),0,IF(Z115=Z114,0,1)))</f>
        <v>0</v>
      </c>
      <c r="AY115" s="76">
        <f>IF(AND($B115=1,AA115=Parameters!D$13),0,IF(AND($K115&lt;&gt;$K114,MOD($K115-1,Parameters!D$14)=0,AA115&gt;AA114),0,IF(AA115=AA114,0,1)))</f>
        <v>0</v>
      </c>
      <c r="AZ115" s="76">
        <f>IF(AND($B115=1,AB115=Parameters!E$13),0,IF(AND($K115&lt;&gt;$K114,MOD($K115-1,Parameters!E$14)=0,AB115&gt;AB114),0,IF(AB115=AB114,0,1)))</f>
        <v>0</v>
      </c>
      <c r="BA115" s="76">
        <f>IF(AND($B115=1,AC115=Parameters!F$13),0,IF(AND($K115&lt;&gt;$K114,MOD($K115-1,Parameters!F$14)=0,AC115&gt;AC114),0,IF(AC115=AC114,0,1)))</f>
        <v>0</v>
      </c>
      <c r="BB115" s="76">
        <f>IF(AND(B115=1,AJ115=Parameters!$C$36),0,IF(AND(I114&lt;Parameters!$C$18,AJ115&gt;AJ114),0,IF(AND(I114=Parameters!$C$19,AJ115=AJ114),0,IF(AND(I114&gt;Parameters!$C$20,AJ115&lt;AJ114),0,1))))</f>
        <v>0</v>
      </c>
      <c r="BC115" s="66">
        <f>IF(B115&lt;&gt;1,IF(AND(AQ115&gt;0,AR115&gt;AR114),0,IF(AND(AQ115&lt;0,AR115&lt;AR114),0,1)),IF(AND(AQ115&gt;0,AR115&gt;Parameters!$C$40),0,IF(AND(AQ115&lt;0,AR115&lt;Parameters!$C$40),0,1)))</f>
        <v>0</v>
      </c>
    </row>
    <row r="116" spans="2:55" x14ac:dyDescent="0.3">
      <c r="B116" s="101">
        <f>Data_Revised!B116</f>
        <v>113</v>
      </c>
      <c r="C116" s="7">
        <f>Data_Revised!C116</f>
        <v>15000</v>
      </c>
      <c r="D116" s="7">
        <f>Data_Revised!D116</f>
        <v>8500</v>
      </c>
      <c r="E116" s="7">
        <f>Data_Revised!E116</f>
        <v>17500</v>
      </c>
      <c r="F116" s="7">
        <f>Data_Revised!F116</f>
        <v>17500</v>
      </c>
      <c r="G116" s="7">
        <f>Data_Revised!G116</f>
        <v>16099.999999999998</v>
      </c>
      <c r="H116" s="7">
        <f>Data_Revised!H116</f>
        <v>22500</v>
      </c>
      <c r="I116" s="12">
        <f>Data_Revised!I116</f>
        <v>2</v>
      </c>
      <c r="J116" s="8"/>
      <c r="K116" s="56">
        <f t="shared" si="44"/>
        <v>10</v>
      </c>
      <c r="L116" s="60">
        <f>IF(B116=1,0,IF(K116&lt;=Parameters!$C$3,Parameters!$D$3,Parameters!$D$4))</f>
        <v>-0.01</v>
      </c>
      <c r="M116" s="7">
        <f>IF(B116=1,Parameters!$C$27,ROUNDDOWN(M115*(1+L116),0))</f>
        <v>9411</v>
      </c>
      <c r="N116" s="63">
        <f>IF(B116=1,Parameters!$C$28,IF(K116&lt;&gt;K115,ROUND(N115*(1+Parameters!$C$29),2),N115))</f>
        <v>85.42</v>
      </c>
      <c r="O116" s="63">
        <f t="shared" si="35"/>
        <v>803887.62</v>
      </c>
      <c r="P116" s="60">
        <f>IF(K116=1,Parameters!$C$31,IF(K116&lt;&gt;K115,IF(N116&lt;=Parameters!$C$7,P115+Parameters!$D$7,P115+Parameters!$D$8),P115))</f>
        <v>0.10999999999999997</v>
      </c>
      <c r="Q116" s="63">
        <f t="shared" si="36"/>
        <v>76.02</v>
      </c>
      <c r="R116" s="63">
        <f t="shared" si="45"/>
        <v>1140300</v>
      </c>
      <c r="S116" s="7">
        <f t="shared" si="46"/>
        <v>24411</v>
      </c>
      <c r="T116" s="63">
        <f t="shared" si="37"/>
        <v>1944187.62</v>
      </c>
      <c r="U116" s="63">
        <f t="shared" si="38"/>
        <v>79.643915447953802</v>
      </c>
      <c r="V116" s="63">
        <f>ROUND(U116*(1+Parameters!$C$34),2)</f>
        <v>107.52</v>
      </c>
      <c r="W116" s="63">
        <f>ROUNDDOWN(S116*Parameters!$C$33,0)</f>
        <v>9764</v>
      </c>
      <c r="X116" s="66">
        <f t="shared" si="39"/>
        <v>1049825.28</v>
      </c>
      <c r="Y116" s="8"/>
      <c r="Z116" s="69">
        <f>IF($B116=1,Parameters!C$13,IF(AND($K116&lt;&gt;$K115,MOD($K116-1,Parameters!C$14)=0),ROUND(Z115*(1+Parameters!C$15),2),Z115))</f>
        <v>81.25</v>
      </c>
      <c r="AA116" s="63">
        <f>IF($B116=1,Parameters!D$13,IF(AND($K116&lt;&gt;$K115,MOD($K116-1,Parameters!D$14)=0),ROUND(AA115*(1+Parameters!D$15),2),AA115))</f>
        <v>36.47</v>
      </c>
      <c r="AB116" s="63">
        <f>IF($B116=1,Parameters!E$13,IF(AND($K116&lt;&gt;$K115,MOD($K116-1,Parameters!E$14)=0),ROUND(AB115*(1+Parameters!E$15),2),AB115))</f>
        <v>46</v>
      </c>
      <c r="AC116" s="63">
        <f>IF($B116=1,Parameters!F$13,IF(AND($K116&lt;&gt;$K115,MOD($K116-1,Parameters!F$14)=0),ROUND(AC115*(1+Parameters!F$15),2),AC115))</f>
        <v>66.55</v>
      </c>
      <c r="AD116" s="63">
        <f t="shared" si="47"/>
        <v>690625</v>
      </c>
      <c r="AE116" s="63">
        <f t="shared" si="48"/>
        <v>638225</v>
      </c>
      <c r="AF116" s="63">
        <f t="shared" si="49"/>
        <v>805000</v>
      </c>
      <c r="AG116" s="66">
        <f t="shared" si="50"/>
        <v>1071454.9999999998</v>
      </c>
      <c r="AH116" s="83"/>
      <c r="AI116" s="72">
        <f>IF(B116=1,0,IF(I115&lt;Parameters!$C$18,Parameters!$D$18,IF(I115=Parameters!$C$19,Parameters!$D$19,Parameters!$D$20)))</f>
        <v>0.02</v>
      </c>
      <c r="AJ116" s="63">
        <f>IF(B116=1,Parameters!$C$36,ROUND(AJ115*(1+AI116),2))</f>
        <v>43.8</v>
      </c>
      <c r="AK116" s="63">
        <f>H116/Parameters!$C$38*(Parameters!$C$38-I116)*AJ116</f>
        <v>919799.99999999988</v>
      </c>
      <c r="AL116" s="63">
        <f>I116*Parameters!$C$37</f>
        <v>40000</v>
      </c>
      <c r="AM116" s="66">
        <f t="shared" si="40"/>
        <v>879799.99999999988</v>
      </c>
      <c r="AN116" s="8"/>
      <c r="AO116" s="69">
        <f t="shared" si="41"/>
        <v>3846080.28</v>
      </c>
      <c r="AP116" s="63">
        <f t="shared" si="51"/>
        <v>3273037.62</v>
      </c>
      <c r="AQ116" s="76">
        <f t="shared" si="52"/>
        <v>533042.6599999998</v>
      </c>
      <c r="AR116" s="66">
        <f>IF(B116=1,Parameters!$C$40+AQ116,AR115+AQ116)</f>
        <v>8115742.2599999979</v>
      </c>
      <c r="AT116" s="69">
        <f>IF(AND(B116=1,M116=Parameters!$C$27),0,IF(AND(K116&lt;=Parameters!$C$3,M116&gt;M115),0,IF(M116&lt;M115,0,1)))</f>
        <v>0</v>
      </c>
      <c r="AU116" s="63">
        <f>IF(AND(B116=1,N116=Parameters!$C$28),0,IF(AND(K116&lt;&gt;K115,N116&gt;N115),0,IF(N116=N115,0,1)))</f>
        <v>0</v>
      </c>
      <c r="AV116" s="76">
        <f>IF(AND(B116=1,P116=Parameters!$C$31),0,IF(AND(K116&lt;&gt;K115,N116&lt;=Parameters!$C$7,P116&gt;P115),0,IF(AND(K116&lt;&gt;K115,N116&gt;Parameters!$C$8,P116=P115),0,IF(AND(K116=K115,P116=P115),0,1))))</f>
        <v>0</v>
      </c>
      <c r="AW116" s="76">
        <f t="shared" si="43"/>
        <v>0</v>
      </c>
      <c r="AX116" s="76">
        <f>IF(AND($B116=1,Z116=Parameters!C$13),0,IF(AND($K116&lt;&gt;$K115,MOD($K116-1,Parameters!C$14)=0,Z116&gt;Z115),0,IF(Z116=Z115,0,1)))</f>
        <v>0</v>
      </c>
      <c r="AY116" s="76">
        <f>IF(AND($B116=1,AA116=Parameters!D$13),0,IF(AND($K116&lt;&gt;$K115,MOD($K116-1,Parameters!D$14)=0,AA116&gt;AA115),0,IF(AA116=AA115,0,1)))</f>
        <v>0</v>
      </c>
      <c r="AZ116" s="76">
        <f>IF(AND($B116=1,AB116=Parameters!E$13),0,IF(AND($K116&lt;&gt;$K115,MOD($K116-1,Parameters!E$14)=0,AB116&gt;AB115),0,IF(AB116=AB115,0,1)))</f>
        <v>0</v>
      </c>
      <c r="BA116" s="76">
        <f>IF(AND($B116=1,AC116=Parameters!F$13),0,IF(AND($K116&lt;&gt;$K115,MOD($K116-1,Parameters!F$14)=0,AC116&gt;AC115),0,IF(AC116=AC115,0,1)))</f>
        <v>0</v>
      </c>
      <c r="BB116" s="76">
        <f>IF(AND(B116=1,AJ116=Parameters!$C$36),0,IF(AND(I115&lt;Parameters!$C$18,AJ116&gt;AJ115),0,IF(AND(I115=Parameters!$C$19,AJ116=AJ115),0,IF(AND(I115&gt;Parameters!$C$20,AJ116&lt;AJ115),0,1))))</f>
        <v>0</v>
      </c>
      <c r="BC116" s="66">
        <f>IF(B116&lt;&gt;1,IF(AND(AQ116&gt;0,AR116&gt;AR115),0,IF(AND(AQ116&lt;0,AR116&lt;AR115),0,1)),IF(AND(AQ116&gt;0,AR116&gt;Parameters!$C$40),0,IF(AND(AQ116&lt;0,AR116&lt;Parameters!$C$40),0,1)))</f>
        <v>0</v>
      </c>
    </row>
    <row r="117" spans="2:55" x14ac:dyDescent="0.3">
      <c r="B117" s="101">
        <f>Data_Revised!B117</f>
        <v>114</v>
      </c>
      <c r="C117" s="7">
        <f>Data_Revised!C117</f>
        <v>13500</v>
      </c>
      <c r="D117" s="7">
        <f>Data_Revised!D117</f>
        <v>8500</v>
      </c>
      <c r="E117" s="7">
        <f>Data_Revised!E117</f>
        <v>16000</v>
      </c>
      <c r="F117" s="7">
        <f>Data_Revised!F117</f>
        <v>19600</v>
      </c>
      <c r="G117" s="7">
        <f>Data_Revised!G117</f>
        <v>14699.999999999998</v>
      </c>
      <c r="H117" s="7">
        <f>Data_Revised!H117</f>
        <v>21900</v>
      </c>
      <c r="I117" s="12">
        <f>Data_Revised!I117</f>
        <v>2</v>
      </c>
      <c r="J117" s="8"/>
      <c r="K117" s="56">
        <f t="shared" si="44"/>
        <v>10</v>
      </c>
      <c r="L117" s="60">
        <f>IF(B117=1,0,IF(K117&lt;=Parameters!$C$3,Parameters!$D$3,Parameters!$D$4))</f>
        <v>-0.01</v>
      </c>
      <c r="M117" s="7">
        <f>IF(B117=1,Parameters!$C$27,ROUNDDOWN(M116*(1+L117),0))</f>
        <v>9316</v>
      </c>
      <c r="N117" s="63">
        <f>IF(B117=1,Parameters!$C$28,IF(K117&lt;&gt;K116,ROUND(N116*(1+Parameters!$C$29),2),N116))</f>
        <v>85.42</v>
      </c>
      <c r="O117" s="63">
        <f t="shared" si="35"/>
        <v>795772.72</v>
      </c>
      <c r="P117" s="60">
        <f>IF(K117=1,Parameters!$C$31,IF(K117&lt;&gt;K116,IF(N117&lt;=Parameters!$C$7,P116+Parameters!$D$7,P116+Parameters!$D$8),P116))</f>
        <v>0.10999999999999997</v>
      </c>
      <c r="Q117" s="63">
        <f t="shared" si="36"/>
        <v>76.02</v>
      </c>
      <c r="R117" s="63">
        <f t="shared" si="45"/>
        <v>1026270</v>
      </c>
      <c r="S117" s="7">
        <f t="shared" si="46"/>
        <v>22816</v>
      </c>
      <c r="T117" s="63">
        <f t="shared" si="37"/>
        <v>1822042.72</v>
      </c>
      <c r="U117" s="63">
        <f t="shared" si="38"/>
        <v>79.858113604488082</v>
      </c>
      <c r="V117" s="63">
        <f>ROUND(U117*(1+Parameters!$C$34),2)</f>
        <v>107.81</v>
      </c>
      <c r="W117" s="63">
        <f>ROUNDDOWN(S117*Parameters!$C$33,0)</f>
        <v>9126</v>
      </c>
      <c r="X117" s="66">
        <f t="shared" si="39"/>
        <v>983874.06</v>
      </c>
      <c r="Y117" s="8"/>
      <c r="Z117" s="69">
        <f>IF($B117=1,Parameters!C$13,IF(AND($K117&lt;&gt;$K116,MOD($K117-1,Parameters!C$14)=0),ROUND(Z116*(1+Parameters!C$15),2),Z116))</f>
        <v>81.25</v>
      </c>
      <c r="AA117" s="63">
        <f>IF($B117=1,Parameters!D$13,IF(AND($K117&lt;&gt;$K116,MOD($K117-1,Parameters!D$14)=0),ROUND(AA116*(1+Parameters!D$15),2),AA116))</f>
        <v>36.47</v>
      </c>
      <c r="AB117" s="63">
        <f>IF($B117=1,Parameters!E$13,IF(AND($K117&lt;&gt;$K116,MOD($K117-1,Parameters!E$14)=0),ROUND(AB116*(1+Parameters!E$15),2),AB116))</f>
        <v>46</v>
      </c>
      <c r="AC117" s="63">
        <f>IF($B117=1,Parameters!F$13,IF(AND($K117&lt;&gt;$K116,MOD($K117-1,Parameters!F$14)=0),ROUND(AC116*(1+Parameters!F$15),2),AC116))</f>
        <v>66.55</v>
      </c>
      <c r="AD117" s="63">
        <f t="shared" si="47"/>
        <v>690625</v>
      </c>
      <c r="AE117" s="63">
        <f t="shared" si="48"/>
        <v>583520</v>
      </c>
      <c r="AF117" s="63">
        <f t="shared" si="49"/>
        <v>901600</v>
      </c>
      <c r="AG117" s="66">
        <f t="shared" si="50"/>
        <v>978284.99999999988</v>
      </c>
      <c r="AH117" s="83"/>
      <c r="AI117" s="72">
        <f>IF(B117=1,0,IF(I116&lt;Parameters!$C$18,Parameters!$D$18,IF(I116=Parameters!$C$19,Parameters!$D$19,Parameters!$D$20)))</f>
        <v>0.02</v>
      </c>
      <c r="AJ117" s="63">
        <f>IF(B117=1,Parameters!$C$36,ROUND(AJ116*(1+AI117),2))</f>
        <v>44.68</v>
      </c>
      <c r="AK117" s="63">
        <f>H117/Parameters!$C$38*(Parameters!$C$38-I117)*AJ117</f>
        <v>913259.2</v>
      </c>
      <c r="AL117" s="63">
        <f>I117*Parameters!$C$37</f>
        <v>40000</v>
      </c>
      <c r="AM117" s="66">
        <f t="shared" si="40"/>
        <v>873259.2</v>
      </c>
      <c r="AN117" s="8"/>
      <c r="AO117" s="69">
        <f t="shared" si="41"/>
        <v>3777018.26</v>
      </c>
      <c r="AP117" s="63">
        <f t="shared" si="51"/>
        <v>3096187.7199999997</v>
      </c>
      <c r="AQ117" s="76">
        <f t="shared" si="52"/>
        <v>640830.53999999969</v>
      </c>
      <c r="AR117" s="66">
        <f>IF(B117=1,Parameters!$C$40+AQ117,AR116+AQ117)</f>
        <v>8756572.799999997</v>
      </c>
      <c r="AT117" s="69">
        <f>IF(AND(B117=1,M117=Parameters!$C$27),0,IF(AND(K117&lt;=Parameters!$C$3,M117&gt;M116),0,IF(M117&lt;M116,0,1)))</f>
        <v>0</v>
      </c>
      <c r="AU117" s="63">
        <f>IF(AND(B117=1,N117=Parameters!$C$28),0,IF(AND(K117&lt;&gt;K116,N117&gt;N116),0,IF(N117=N116,0,1)))</f>
        <v>0</v>
      </c>
      <c r="AV117" s="76">
        <f>IF(AND(B117=1,P117=Parameters!$C$31),0,IF(AND(K117&lt;&gt;K116,N117&lt;=Parameters!$C$7,P117&gt;P116),0,IF(AND(K117&lt;&gt;K116,N117&gt;Parameters!$C$8,P117=P116),0,IF(AND(K117=K116,P117=P116),0,1))))</f>
        <v>0</v>
      </c>
      <c r="AW117" s="76">
        <f t="shared" si="43"/>
        <v>0</v>
      </c>
      <c r="AX117" s="76">
        <f>IF(AND($B117=1,Z117=Parameters!C$13),0,IF(AND($K117&lt;&gt;$K116,MOD($K117-1,Parameters!C$14)=0,Z117&gt;Z116),0,IF(Z117=Z116,0,1)))</f>
        <v>0</v>
      </c>
      <c r="AY117" s="76">
        <f>IF(AND($B117=1,AA117=Parameters!D$13),0,IF(AND($K117&lt;&gt;$K116,MOD($K117-1,Parameters!D$14)=0,AA117&gt;AA116),0,IF(AA117=AA116,0,1)))</f>
        <v>0</v>
      </c>
      <c r="AZ117" s="76">
        <f>IF(AND($B117=1,AB117=Parameters!E$13),0,IF(AND($K117&lt;&gt;$K116,MOD($K117-1,Parameters!E$14)=0,AB117&gt;AB116),0,IF(AB117=AB116,0,1)))</f>
        <v>0</v>
      </c>
      <c r="BA117" s="76">
        <f>IF(AND($B117=1,AC117=Parameters!F$13),0,IF(AND($K117&lt;&gt;$K116,MOD($K117-1,Parameters!F$14)=0,AC117&gt;AC116),0,IF(AC117=AC116,0,1)))</f>
        <v>0</v>
      </c>
      <c r="BB117" s="76">
        <f>IF(AND(B117=1,AJ117=Parameters!$C$36),0,IF(AND(I116&lt;Parameters!$C$18,AJ117&gt;AJ116),0,IF(AND(I116=Parameters!$C$19,AJ117=AJ116),0,IF(AND(I116&gt;Parameters!$C$20,AJ117&lt;AJ116),0,1))))</f>
        <v>0</v>
      </c>
      <c r="BC117" s="66">
        <f>IF(B117&lt;&gt;1,IF(AND(AQ117&gt;0,AR117&gt;AR116),0,IF(AND(AQ117&lt;0,AR117&lt;AR116),0,1)),IF(AND(AQ117&gt;0,AR117&gt;Parameters!$C$40),0,IF(AND(AQ117&lt;0,AR117&lt;Parameters!$C$40),0,1)))</f>
        <v>0</v>
      </c>
    </row>
    <row r="118" spans="2:55" x14ac:dyDescent="0.3">
      <c r="B118" s="101">
        <f>Data_Revised!B118</f>
        <v>115</v>
      </c>
      <c r="C118" s="7">
        <f>Data_Revised!C118</f>
        <v>16000</v>
      </c>
      <c r="D118" s="7">
        <f>Data_Revised!D118</f>
        <v>10500</v>
      </c>
      <c r="E118" s="7">
        <f>Data_Revised!E118</f>
        <v>16000</v>
      </c>
      <c r="F118" s="7">
        <f>Data_Revised!F118</f>
        <v>21000</v>
      </c>
      <c r="G118" s="7">
        <f>Data_Revised!G118</f>
        <v>18200</v>
      </c>
      <c r="H118" s="7">
        <f>Data_Revised!H118</f>
        <v>21600</v>
      </c>
      <c r="I118" s="12">
        <f>Data_Revised!I118</f>
        <v>4</v>
      </c>
      <c r="J118" s="8"/>
      <c r="K118" s="56">
        <f t="shared" si="44"/>
        <v>10</v>
      </c>
      <c r="L118" s="60">
        <f>IF(B118=1,0,IF(K118&lt;=Parameters!$C$3,Parameters!$D$3,Parameters!$D$4))</f>
        <v>-0.01</v>
      </c>
      <c r="M118" s="7">
        <f>IF(B118=1,Parameters!$C$27,ROUNDDOWN(M117*(1+L118),0))</f>
        <v>9222</v>
      </c>
      <c r="N118" s="63">
        <f>IF(B118=1,Parameters!$C$28,IF(K118&lt;&gt;K117,ROUND(N117*(1+Parameters!$C$29),2),N117))</f>
        <v>85.42</v>
      </c>
      <c r="O118" s="63">
        <f t="shared" si="35"/>
        <v>787743.24</v>
      </c>
      <c r="P118" s="60">
        <f>IF(K118=1,Parameters!$C$31,IF(K118&lt;&gt;K117,IF(N118&lt;=Parameters!$C$7,P117+Parameters!$D$7,P117+Parameters!$D$8),P117))</f>
        <v>0.10999999999999997</v>
      </c>
      <c r="Q118" s="63">
        <f t="shared" si="36"/>
        <v>76.02</v>
      </c>
      <c r="R118" s="63">
        <f t="shared" si="45"/>
        <v>1216320</v>
      </c>
      <c r="S118" s="7">
        <f t="shared" si="46"/>
        <v>25222</v>
      </c>
      <c r="T118" s="63">
        <f t="shared" si="37"/>
        <v>2004063.24</v>
      </c>
      <c r="U118" s="63">
        <f t="shared" si="38"/>
        <v>79.456951867417331</v>
      </c>
      <c r="V118" s="63">
        <f>ROUND(U118*(1+Parameters!$C$34),2)</f>
        <v>107.27</v>
      </c>
      <c r="W118" s="63">
        <f>ROUNDDOWN(S118*Parameters!$C$33,0)</f>
        <v>10088</v>
      </c>
      <c r="X118" s="66">
        <f t="shared" si="39"/>
        <v>1082139.76</v>
      </c>
      <c r="Y118" s="8"/>
      <c r="Z118" s="69">
        <f>IF($B118=1,Parameters!C$13,IF(AND($K118&lt;&gt;$K117,MOD($K118-1,Parameters!C$14)=0),ROUND(Z117*(1+Parameters!C$15),2),Z117))</f>
        <v>81.25</v>
      </c>
      <c r="AA118" s="63">
        <f>IF($B118=1,Parameters!D$13,IF(AND($K118&lt;&gt;$K117,MOD($K118-1,Parameters!D$14)=0),ROUND(AA117*(1+Parameters!D$15),2),AA117))</f>
        <v>36.47</v>
      </c>
      <c r="AB118" s="63">
        <f>IF($B118=1,Parameters!E$13,IF(AND($K118&lt;&gt;$K117,MOD($K118-1,Parameters!E$14)=0),ROUND(AB117*(1+Parameters!E$15),2),AB117))</f>
        <v>46</v>
      </c>
      <c r="AC118" s="63">
        <f>IF($B118=1,Parameters!F$13,IF(AND($K118&lt;&gt;$K117,MOD($K118-1,Parameters!F$14)=0),ROUND(AC117*(1+Parameters!F$15),2),AC117))</f>
        <v>66.55</v>
      </c>
      <c r="AD118" s="63">
        <f t="shared" si="47"/>
        <v>853125</v>
      </c>
      <c r="AE118" s="63">
        <f t="shared" si="48"/>
        <v>583520</v>
      </c>
      <c r="AF118" s="63">
        <f t="shared" si="49"/>
        <v>966000</v>
      </c>
      <c r="AG118" s="66">
        <f t="shared" si="50"/>
        <v>1211210</v>
      </c>
      <c r="AH118" s="83"/>
      <c r="AI118" s="72">
        <f>IF(B118=1,0,IF(I117&lt;Parameters!$C$18,Parameters!$D$18,IF(I117=Parameters!$C$19,Parameters!$D$19,Parameters!$D$20)))</f>
        <v>0.02</v>
      </c>
      <c r="AJ118" s="63">
        <f>IF(B118=1,Parameters!$C$36,ROUND(AJ117*(1+AI118),2))</f>
        <v>45.57</v>
      </c>
      <c r="AK118" s="63">
        <f>H118/Parameters!$C$38*(Parameters!$C$38-I118)*AJ118</f>
        <v>853070.4</v>
      </c>
      <c r="AL118" s="63">
        <f>I118*Parameters!$C$37</f>
        <v>80000</v>
      </c>
      <c r="AM118" s="66">
        <f t="shared" si="40"/>
        <v>773070.4</v>
      </c>
      <c r="AN118" s="8"/>
      <c r="AO118" s="69">
        <f t="shared" si="41"/>
        <v>4112420.1599999997</v>
      </c>
      <c r="AP118" s="63">
        <f t="shared" si="51"/>
        <v>3440708.24</v>
      </c>
      <c r="AQ118" s="76">
        <f t="shared" si="52"/>
        <v>591711.92000000004</v>
      </c>
      <c r="AR118" s="66">
        <f>IF(B118=1,Parameters!$C$40+AQ118,AR117+AQ118)</f>
        <v>9348284.7199999969</v>
      </c>
      <c r="AT118" s="69">
        <f>IF(AND(B118=1,M118=Parameters!$C$27),0,IF(AND(K118&lt;=Parameters!$C$3,M118&gt;M117),0,IF(M118&lt;M117,0,1)))</f>
        <v>0</v>
      </c>
      <c r="AU118" s="63">
        <f>IF(AND(B118=1,N118=Parameters!$C$28),0,IF(AND(K118&lt;&gt;K117,N118&gt;N117),0,IF(N118=N117,0,1)))</f>
        <v>0</v>
      </c>
      <c r="AV118" s="76">
        <f>IF(AND(B118=1,P118=Parameters!$C$31),0,IF(AND(K118&lt;&gt;K117,N118&lt;=Parameters!$C$7,P118&gt;P117),0,IF(AND(K118&lt;&gt;K117,N118&gt;Parameters!$C$8,P118=P117),0,IF(AND(K118=K117,P118=P117),0,1))))</f>
        <v>0</v>
      </c>
      <c r="AW118" s="76">
        <f t="shared" si="43"/>
        <v>0</v>
      </c>
      <c r="AX118" s="76">
        <f>IF(AND($B118=1,Z118=Parameters!C$13),0,IF(AND($K118&lt;&gt;$K117,MOD($K118-1,Parameters!C$14)=0,Z118&gt;Z117),0,IF(Z118=Z117,0,1)))</f>
        <v>0</v>
      </c>
      <c r="AY118" s="76">
        <f>IF(AND($B118=1,AA118=Parameters!D$13),0,IF(AND($K118&lt;&gt;$K117,MOD($K118-1,Parameters!D$14)=0,AA118&gt;AA117),0,IF(AA118=AA117,0,1)))</f>
        <v>0</v>
      </c>
      <c r="AZ118" s="76">
        <f>IF(AND($B118=1,AB118=Parameters!E$13),0,IF(AND($K118&lt;&gt;$K117,MOD($K118-1,Parameters!E$14)=0,AB118&gt;AB117),0,IF(AB118=AB117,0,1)))</f>
        <v>0</v>
      </c>
      <c r="BA118" s="76">
        <f>IF(AND($B118=1,AC118=Parameters!F$13),0,IF(AND($K118&lt;&gt;$K117,MOD($K118-1,Parameters!F$14)=0,AC118&gt;AC117),0,IF(AC118=AC117,0,1)))</f>
        <v>0</v>
      </c>
      <c r="BB118" s="76">
        <f>IF(AND(B118=1,AJ118=Parameters!$C$36),0,IF(AND(I117&lt;Parameters!$C$18,AJ118&gt;AJ117),0,IF(AND(I117=Parameters!$C$19,AJ118=AJ117),0,IF(AND(I117&gt;Parameters!$C$20,AJ118&lt;AJ117),0,1))))</f>
        <v>0</v>
      </c>
      <c r="BC118" s="66">
        <f>IF(B118&lt;&gt;1,IF(AND(AQ118&gt;0,AR118&gt;AR117),0,IF(AND(AQ118&lt;0,AR118&lt;AR117),0,1)),IF(AND(AQ118&gt;0,AR118&gt;Parameters!$C$40),0,IF(AND(AQ118&lt;0,AR118&lt;Parameters!$C$40),0,1)))</f>
        <v>0</v>
      </c>
    </row>
    <row r="119" spans="2:55" x14ac:dyDescent="0.3">
      <c r="B119" s="101">
        <f>Data_Revised!B119</f>
        <v>116</v>
      </c>
      <c r="C119" s="7">
        <f>Data_Revised!C119</f>
        <v>19500</v>
      </c>
      <c r="D119" s="7">
        <f>Data_Revised!D119</f>
        <v>8000</v>
      </c>
      <c r="E119" s="7">
        <f>Data_Revised!E119</f>
        <v>16500</v>
      </c>
      <c r="F119" s="7">
        <f>Data_Revised!F119</f>
        <v>22400</v>
      </c>
      <c r="G119" s="7">
        <f>Data_Revised!G119</f>
        <v>14699.999999999998</v>
      </c>
      <c r="H119" s="7">
        <f>Data_Revised!H119</f>
        <v>15600</v>
      </c>
      <c r="I119" s="12">
        <f>Data_Revised!I119</f>
        <v>4</v>
      </c>
      <c r="J119" s="8"/>
      <c r="K119" s="56">
        <f t="shared" si="44"/>
        <v>10</v>
      </c>
      <c r="L119" s="60">
        <f>IF(B119=1,0,IF(K119&lt;=Parameters!$C$3,Parameters!$D$3,Parameters!$D$4))</f>
        <v>-0.01</v>
      </c>
      <c r="M119" s="7">
        <f>IF(B119=1,Parameters!$C$27,ROUNDDOWN(M118*(1+L119),0))</f>
        <v>9129</v>
      </c>
      <c r="N119" s="63">
        <f>IF(B119=1,Parameters!$C$28,IF(K119&lt;&gt;K118,ROUND(N118*(1+Parameters!$C$29),2),N118))</f>
        <v>85.42</v>
      </c>
      <c r="O119" s="63">
        <f t="shared" si="35"/>
        <v>779799.18</v>
      </c>
      <c r="P119" s="60">
        <f>IF(K119=1,Parameters!$C$31,IF(K119&lt;&gt;K118,IF(N119&lt;=Parameters!$C$7,P118+Parameters!$D$7,P118+Parameters!$D$8),P118))</f>
        <v>0.10999999999999997</v>
      </c>
      <c r="Q119" s="63">
        <f t="shared" si="36"/>
        <v>76.02</v>
      </c>
      <c r="R119" s="63">
        <f t="shared" si="45"/>
        <v>1482390</v>
      </c>
      <c r="S119" s="7">
        <f t="shared" si="46"/>
        <v>28629</v>
      </c>
      <c r="T119" s="63">
        <f t="shared" si="37"/>
        <v>2262189.1800000002</v>
      </c>
      <c r="U119" s="63">
        <f t="shared" si="38"/>
        <v>79.017401236508448</v>
      </c>
      <c r="V119" s="63">
        <f>ROUND(U119*(1+Parameters!$C$34),2)</f>
        <v>106.67</v>
      </c>
      <c r="W119" s="63">
        <f>ROUNDDOWN(S119*Parameters!$C$33,0)</f>
        <v>11451</v>
      </c>
      <c r="X119" s="66">
        <f t="shared" si="39"/>
        <v>1221478.17</v>
      </c>
      <c r="Y119" s="8"/>
      <c r="Z119" s="69">
        <f>IF($B119=1,Parameters!C$13,IF(AND($K119&lt;&gt;$K118,MOD($K119-1,Parameters!C$14)=0),ROUND(Z118*(1+Parameters!C$15),2),Z118))</f>
        <v>81.25</v>
      </c>
      <c r="AA119" s="63">
        <f>IF($B119=1,Parameters!D$13,IF(AND($K119&lt;&gt;$K118,MOD($K119-1,Parameters!D$14)=0),ROUND(AA118*(1+Parameters!D$15),2),AA118))</f>
        <v>36.47</v>
      </c>
      <c r="AB119" s="63">
        <f>IF($B119=1,Parameters!E$13,IF(AND($K119&lt;&gt;$K118,MOD($K119-1,Parameters!E$14)=0),ROUND(AB118*(1+Parameters!E$15),2),AB118))</f>
        <v>46</v>
      </c>
      <c r="AC119" s="63">
        <f>IF($B119=1,Parameters!F$13,IF(AND($K119&lt;&gt;$K118,MOD($K119-1,Parameters!F$14)=0),ROUND(AC118*(1+Parameters!F$15),2),AC118))</f>
        <v>66.55</v>
      </c>
      <c r="AD119" s="63">
        <f t="shared" si="47"/>
        <v>650000</v>
      </c>
      <c r="AE119" s="63">
        <f t="shared" si="48"/>
        <v>601755</v>
      </c>
      <c r="AF119" s="63">
        <f t="shared" si="49"/>
        <v>1030400</v>
      </c>
      <c r="AG119" s="66">
        <f t="shared" si="50"/>
        <v>978284.99999999988</v>
      </c>
      <c r="AH119" s="83"/>
      <c r="AI119" s="72">
        <f>IF(B119=1,0,IF(I118&lt;Parameters!$C$18,Parameters!$D$18,IF(I118=Parameters!$C$19,Parameters!$D$19,Parameters!$D$20)))</f>
        <v>0</v>
      </c>
      <c r="AJ119" s="63">
        <f>IF(B119=1,Parameters!$C$36,ROUND(AJ118*(1+AI119),2))</f>
        <v>45.57</v>
      </c>
      <c r="AK119" s="63">
        <f>H119/Parameters!$C$38*(Parameters!$C$38-I119)*AJ119</f>
        <v>616106.4</v>
      </c>
      <c r="AL119" s="63">
        <f>I119*Parameters!$C$37</f>
        <v>80000</v>
      </c>
      <c r="AM119" s="66">
        <f t="shared" si="40"/>
        <v>536106.4</v>
      </c>
      <c r="AN119" s="8"/>
      <c r="AO119" s="69">
        <f t="shared" si="41"/>
        <v>3846269.57</v>
      </c>
      <c r="AP119" s="63">
        <f t="shared" si="51"/>
        <v>3513944.18</v>
      </c>
      <c r="AQ119" s="76">
        <f t="shared" si="52"/>
        <v>252325.38999999966</v>
      </c>
      <c r="AR119" s="66">
        <f>IF(B119=1,Parameters!$C$40+AQ119,AR118+AQ119)</f>
        <v>9600610.1099999957</v>
      </c>
      <c r="AT119" s="69">
        <f>IF(AND(B119=1,M119=Parameters!$C$27),0,IF(AND(K119&lt;=Parameters!$C$3,M119&gt;M118),0,IF(M119&lt;M118,0,1)))</f>
        <v>0</v>
      </c>
      <c r="AU119" s="63">
        <f>IF(AND(B119=1,N119=Parameters!$C$28),0,IF(AND(K119&lt;&gt;K118,N119&gt;N118),0,IF(N119=N118,0,1)))</f>
        <v>0</v>
      </c>
      <c r="AV119" s="76">
        <f>IF(AND(B119=1,P119=Parameters!$C$31),0,IF(AND(K119&lt;&gt;K118,N119&lt;=Parameters!$C$7,P119&gt;P118),0,IF(AND(K119&lt;&gt;K118,N119&gt;Parameters!$C$8,P119=P118),0,IF(AND(K119=K118,P119=P118),0,1))))</f>
        <v>0</v>
      </c>
      <c r="AW119" s="76">
        <f t="shared" si="43"/>
        <v>0</v>
      </c>
      <c r="AX119" s="76">
        <f>IF(AND($B119=1,Z119=Parameters!C$13),0,IF(AND($K119&lt;&gt;$K118,MOD($K119-1,Parameters!C$14)=0,Z119&gt;Z118),0,IF(Z119=Z118,0,1)))</f>
        <v>0</v>
      </c>
      <c r="AY119" s="76">
        <f>IF(AND($B119=1,AA119=Parameters!D$13),0,IF(AND($K119&lt;&gt;$K118,MOD($K119-1,Parameters!D$14)=0,AA119&gt;AA118),0,IF(AA119=AA118,0,1)))</f>
        <v>0</v>
      </c>
      <c r="AZ119" s="76">
        <f>IF(AND($B119=1,AB119=Parameters!E$13),0,IF(AND($K119&lt;&gt;$K118,MOD($K119-1,Parameters!E$14)=0,AB119&gt;AB118),0,IF(AB119=AB118,0,1)))</f>
        <v>0</v>
      </c>
      <c r="BA119" s="76">
        <f>IF(AND($B119=1,AC119=Parameters!F$13),0,IF(AND($K119&lt;&gt;$K118,MOD($K119-1,Parameters!F$14)=0,AC119&gt;AC118),0,IF(AC119=AC118,0,1)))</f>
        <v>0</v>
      </c>
      <c r="BB119" s="76">
        <f>IF(AND(B119=1,AJ119=Parameters!$C$36),0,IF(AND(I118&lt;Parameters!$C$18,AJ119&gt;AJ118),0,IF(AND(I118=Parameters!$C$19,AJ119=AJ118),0,IF(AND(I118&gt;Parameters!$C$20,AJ119&lt;AJ118),0,1))))</f>
        <v>0</v>
      </c>
      <c r="BC119" s="66">
        <f>IF(B119&lt;&gt;1,IF(AND(AQ119&gt;0,AR119&gt;AR118),0,IF(AND(AQ119&lt;0,AR119&lt;AR118),0,1)),IF(AND(AQ119&gt;0,AR119&gt;Parameters!$C$40),0,IF(AND(AQ119&lt;0,AR119&lt;Parameters!$C$40),0,1)))</f>
        <v>0</v>
      </c>
    </row>
    <row r="120" spans="2:55" x14ac:dyDescent="0.3">
      <c r="B120" s="101">
        <f>Data_Revised!B120</f>
        <v>117</v>
      </c>
      <c r="C120" s="7">
        <f>Data_Revised!C120</f>
        <v>10000</v>
      </c>
      <c r="D120" s="7">
        <f>Data_Revised!D120</f>
        <v>10500</v>
      </c>
      <c r="E120" s="7">
        <f>Data_Revised!E120</f>
        <v>17000</v>
      </c>
      <c r="F120" s="7">
        <f>Data_Revised!F120</f>
        <v>21700</v>
      </c>
      <c r="G120" s="7">
        <f>Data_Revised!G120</f>
        <v>19600</v>
      </c>
      <c r="H120" s="7">
        <f>Data_Revised!H120</f>
        <v>16800</v>
      </c>
      <c r="I120" s="12">
        <f>Data_Revised!I120</f>
        <v>6</v>
      </c>
      <c r="J120" s="8"/>
      <c r="K120" s="56">
        <f t="shared" si="44"/>
        <v>10</v>
      </c>
      <c r="L120" s="60">
        <f>IF(B120=1,0,IF(K120&lt;=Parameters!$C$3,Parameters!$D$3,Parameters!$D$4))</f>
        <v>-0.01</v>
      </c>
      <c r="M120" s="7">
        <f>IF(B120=1,Parameters!$C$27,ROUNDDOWN(M119*(1+L120),0))</f>
        <v>9037</v>
      </c>
      <c r="N120" s="63">
        <f>IF(B120=1,Parameters!$C$28,IF(K120&lt;&gt;K119,ROUND(N119*(1+Parameters!$C$29),2),N119))</f>
        <v>85.42</v>
      </c>
      <c r="O120" s="63">
        <f t="shared" si="35"/>
        <v>771940.54</v>
      </c>
      <c r="P120" s="60">
        <f>IF(K120=1,Parameters!$C$31,IF(K120&lt;&gt;K119,IF(N120&lt;=Parameters!$C$7,P119+Parameters!$D$7,P119+Parameters!$D$8),P119))</f>
        <v>0.10999999999999997</v>
      </c>
      <c r="Q120" s="63">
        <f t="shared" si="36"/>
        <v>76.02</v>
      </c>
      <c r="R120" s="63">
        <f t="shared" si="45"/>
        <v>760200</v>
      </c>
      <c r="S120" s="7">
        <f t="shared" si="46"/>
        <v>19037</v>
      </c>
      <c r="T120" s="63">
        <f t="shared" si="37"/>
        <v>1532140.54</v>
      </c>
      <c r="U120" s="63">
        <f t="shared" si="38"/>
        <v>80.482247202815572</v>
      </c>
      <c r="V120" s="63">
        <f>ROUND(U120*(1+Parameters!$C$34),2)</f>
        <v>108.65</v>
      </c>
      <c r="W120" s="63">
        <f>ROUNDDOWN(S120*Parameters!$C$33,0)</f>
        <v>7614</v>
      </c>
      <c r="X120" s="66">
        <f t="shared" si="39"/>
        <v>827261.10000000009</v>
      </c>
      <c r="Y120" s="8"/>
      <c r="Z120" s="69">
        <f>IF($B120=1,Parameters!C$13,IF(AND($K120&lt;&gt;$K119,MOD($K120-1,Parameters!C$14)=0),ROUND(Z119*(1+Parameters!C$15),2),Z119))</f>
        <v>81.25</v>
      </c>
      <c r="AA120" s="63">
        <f>IF($B120=1,Parameters!D$13,IF(AND($K120&lt;&gt;$K119,MOD($K120-1,Parameters!D$14)=0),ROUND(AA119*(1+Parameters!D$15),2),AA119))</f>
        <v>36.47</v>
      </c>
      <c r="AB120" s="63">
        <f>IF($B120=1,Parameters!E$13,IF(AND($K120&lt;&gt;$K119,MOD($K120-1,Parameters!E$14)=0),ROUND(AB119*(1+Parameters!E$15),2),AB119))</f>
        <v>46</v>
      </c>
      <c r="AC120" s="63">
        <f>IF($B120=1,Parameters!F$13,IF(AND($K120&lt;&gt;$K119,MOD($K120-1,Parameters!F$14)=0),ROUND(AC119*(1+Parameters!F$15),2),AC119))</f>
        <v>66.55</v>
      </c>
      <c r="AD120" s="63">
        <f t="shared" si="47"/>
        <v>853125</v>
      </c>
      <c r="AE120" s="63">
        <f t="shared" si="48"/>
        <v>619990</v>
      </c>
      <c r="AF120" s="63">
        <f t="shared" si="49"/>
        <v>998200</v>
      </c>
      <c r="AG120" s="66">
        <f t="shared" si="50"/>
        <v>1304380</v>
      </c>
      <c r="AH120" s="83"/>
      <c r="AI120" s="72">
        <f>IF(B120=1,0,IF(I119&lt;Parameters!$C$18,Parameters!$D$18,IF(I119=Parameters!$C$19,Parameters!$D$19,Parameters!$D$20)))</f>
        <v>0</v>
      </c>
      <c r="AJ120" s="63">
        <f>IF(B120=1,Parameters!$C$36,ROUND(AJ119*(1+AI120),2))</f>
        <v>45.57</v>
      </c>
      <c r="AK120" s="63">
        <f>H120/Parameters!$C$38*(Parameters!$C$38-I120)*AJ120</f>
        <v>612460.80000000005</v>
      </c>
      <c r="AL120" s="63">
        <f>I120*Parameters!$C$37</f>
        <v>120000</v>
      </c>
      <c r="AM120" s="66">
        <f t="shared" si="40"/>
        <v>492460.80000000005</v>
      </c>
      <c r="AN120" s="8"/>
      <c r="AO120" s="69">
        <f t="shared" si="41"/>
        <v>3742301.9000000004</v>
      </c>
      <c r="AP120" s="63">
        <f t="shared" si="51"/>
        <v>3005255.54</v>
      </c>
      <c r="AQ120" s="76">
        <f t="shared" si="52"/>
        <v>617046.3600000001</v>
      </c>
      <c r="AR120" s="66">
        <f>IF(B120=1,Parameters!$C$40+AQ120,AR119+AQ120)</f>
        <v>10217656.469999995</v>
      </c>
      <c r="AT120" s="69">
        <f>IF(AND(B120=1,M120=Parameters!$C$27),0,IF(AND(K120&lt;=Parameters!$C$3,M120&gt;M119),0,IF(M120&lt;M119,0,1)))</f>
        <v>0</v>
      </c>
      <c r="AU120" s="63">
        <f>IF(AND(B120=1,N120=Parameters!$C$28),0,IF(AND(K120&lt;&gt;K119,N120&gt;N119),0,IF(N120=N119,0,1)))</f>
        <v>0</v>
      </c>
      <c r="AV120" s="76">
        <f>IF(AND(B120=1,P120=Parameters!$C$31),0,IF(AND(K120&lt;&gt;K119,N120&lt;=Parameters!$C$7,P120&gt;P119),0,IF(AND(K120&lt;&gt;K119,N120&gt;Parameters!$C$8,P120=P119),0,IF(AND(K120=K119,P120=P119),0,1))))</f>
        <v>0</v>
      </c>
      <c r="AW120" s="76">
        <f t="shared" si="43"/>
        <v>0</v>
      </c>
      <c r="AX120" s="76">
        <f>IF(AND($B120=1,Z120=Parameters!C$13),0,IF(AND($K120&lt;&gt;$K119,MOD($K120-1,Parameters!C$14)=0,Z120&gt;Z119),0,IF(Z120=Z119,0,1)))</f>
        <v>0</v>
      </c>
      <c r="AY120" s="76">
        <f>IF(AND($B120=1,AA120=Parameters!D$13),0,IF(AND($K120&lt;&gt;$K119,MOD($K120-1,Parameters!D$14)=0,AA120&gt;AA119),0,IF(AA120=AA119,0,1)))</f>
        <v>0</v>
      </c>
      <c r="AZ120" s="76">
        <f>IF(AND($B120=1,AB120=Parameters!E$13),0,IF(AND($K120&lt;&gt;$K119,MOD($K120-1,Parameters!E$14)=0,AB120&gt;AB119),0,IF(AB120=AB119,0,1)))</f>
        <v>0</v>
      </c>
      <c r="BA120" s="76">
        <f>IF(AND($B120=1,AC120=Parameters!F$13),0,IF(AND($K120&lt;&gt;$K119,MOD($K120-1,Parameters!F$14)=0,AC120&gt;AC119),0,IF(AC120=AC119,0,1)))</f>
        <v>0</v>
      </c>
      <c r="BB120" s="76">
        <f>IF(AND(B120=1,AJ120=Parameters!$C$36),0,IF(AND(I119&lt;Parameters!$C$18,AJ120&gt;AJ119),0,IF(AND(I119=Parameters!$C$19,AJ120=AJ119),0,IF(AND(I119&gt;Parameters!$C$20,AJ120&lt;AJ119),0,1))))</f>
        <v>0</v>
      </c>
      <c r="BC120" s="66">
        <f>IF(B120&lt;&gt;1,IF(AND(AQ120&gt;0,AR120&gt;AR119),0,IF(AND(AQ120&lt;0,AR120&lt;AR119),0,1)),IF(AND(AQ120&gt;0,AR120&gt;Parameters!$C$40),0,IF(AND(AQ120&lt;0,AR120&lt;Parameters!$C$40),0,1)))</f>
        <v>0</v>
      </c>
    </row>
    <row r="121" spans="2:55" x14ac:dyDescent="0.3">
      <c r="B121" s="101">
        <f>Data_Revised!B121</f>
        <v>118</v>
      </c>
      <c r="C121" s="7">
        <f>Data_Revised!C121</f>
        <v>17500</v>
      </c>
      <c r="D121" s="7">
        <f>Data_Revised!D121</f>
        <v>12500</v>
      </c>
      <c r="E121" s="7">
        <f>Data_Revised!E121</f>
        <v>19000</v>
      </c>
      <c r="F121" s="7">
        <f>Data_Revised!F121</f>
        <v>18200</v>
      </c>
      <c r="G121" s="7">
        <f>Data_Revised!G121</f>
        <v>16800</v>
      </c>
      <c r="H121" s="7">
        <f>Data_Revised!H121</f>
        <v>16200</v>
      </c>
      <c r="I121" s="12">
        <f>Data_Revised!I121</f>
        <v>3</v>
      </c>
      <c r="J121" s="8"/>
      <c r="K121" s="56">
        <f t="shared" si="44"/>
        <v>10</v>
      </c>
      <c r="L121" s="60">
        <f>IF(B121=1,0,IF(K121&lt;=Parameters!$C$3,Parameters!$D$3,Parameters!$D$4))</f>
        <v>-0.01</v>
      </c>
      <c r="M121" s="7">
        <f>IF(B121=1,Parameters!$C$27,ROUNDDOWN(M120*(1+L121),0))</f>
        <v>8946</v>
      </c>
      <c r="N121" s="63">
        <f>IF(B121=1,Parameters!$C$28,IF(K121&lt;&gt;K120,ROUND(N120*(1+Parameters!$C$29),2),N120))</f>
        <v>85.42</v>
      </c>
      <c r="O121" s="63">
        <f t="shared" si="35"/>
        <v>764167.32000000007</v>
      </c>
      <c r="P121" s="60">
        <f>IF(K121=1,Parameters!$C$31,IF(K121&lt;&gt;K120,IF(N121&lt;=Parameters!$C$7,P120+Parameters!$D$7,P120+Parameters!$D$8),P120))</f>
        <v>0.10999999999999997</v>
      </c>
      <c r="Q121" s="63">
        <f t="shared" si="36"/>
        <v>76.02</v>
      </c>
      <c r="R121" s="63">
        <f t="shared" si="45"/>
        <v>1330350</v>
      </c>
      <c r="S121" s="7">
        <f t="shared" si="46"/>
        <v>26446</v>
      </c>
      <c r="T121" s="63">
        <f t="shared" si="37"/>
        <v>2094517.32</v>
      </c>
      <c r="U121" s="63">
        <f t="shared" si="38"/>
        <v>79.199777660137642</v>
      </c>
      <c r="V121" s="63">
        <f>ROUND(U121*(1+Parameters!$C$34),2)</f>
        <v>106.92</v>
      </c>
      <c r="W121" s="63">
        <f>ROUNDDOWN(S121*Parameters!$C$33,0)</f>
        <v>10578</v>
      </c>
      <c r="X121" s="66">
        <f t="shared" si="39"/>
        <v>1130999.76</v>
      </c>
      <c r="Y121" s="8"/>
      <c r="Z121" s="69">
        <f>IF($B121=1,Parameters!C$13,IF(AND($K121&lt;&gt;$K120,MOD($K121-1,Parameters!C$14)=0),ROUND(Z120*(1+Parameters!C$15),2),Z120))</f>
        <v>81.25</v>
      </c>
      <c r="AA121" s="63">
        <f>IF($B121=1,Parameters!D$13,IF(AND($K121&lt;&gt;$K120,MOD($K121-1,Parameters!D$14)=0),ROUND(AA120*(1+Parameters!D$15),2),AA120))</f>
        <v>36.47</v>
      </c>
      <c r="AB121" s="63">
        <f>IF($B121=1,Parameters!E$13,IF(AND($K121&lt;&gt;$K120,MOD($K121-1,Parameters!E$14)=0),ROUND(AB120*(1+Parameters!E$15),2),AB120))</f>
        <v>46</v>
      </c>
      <c r="AC121" s="63">
        <f>IF($B121=1,Parameters!F$13,IF(AND($K121&lt;&gt;$K120,MOD($K121-1,Parameters!F$14)=0),ROUND(AC120*(1+Parameters!F$15),2),AC120))</f>
        <v>66.55</v>
      </c>
      <c r="AD121" s="63">
        <f t="shared" si="47"/>
        <v>1015625</v>
      </c>
      <c r="AE121" s="63">
        <f t="shared" si="48"/>
        <v>692930</v>
      </c>
      <c r="AF121" s="63">
        <f t="shared" si="49"/>
        <v>837200</v>
      </c>
      <c r="AG121" s="66">
        <f t="shared" si="50"/>
        <v>1118040</v>
      </c>
      <c r="AH121" s="83"/>
      <c r="AI121" s="72">
        <f>IF(B121=1,0,IF(I120&lt;Parameters!$C$18,Parameters!$D$18,IF(I120=Parameters!$C$19,Parameters!$D$19,Parameters!$D$20)))</f>
        <v>-0.01</v>
      </c>
      <c r="AJ121" s="63">
        <f>IF(B121=1,Parameters!$C$36,ROUND(AJ120*(1+AI121),2))</f>
        <v>45.11</v>
      </c>
      <c r="AK121" s="63">
        <f>H121/Parameters!$C$38*(Parameters!$C$38-I121)*AJ121</f>
        <v>657703.80000000005</v>
      </c>
      <c r="AL121" s="63">
        <f>I121*Parameters!$C$37</f>
        <v>60000</v>
      </c>
      <c r="AM121" s="66">
        <f t="shared" si="40"/>
        <v>597703.80000000005</v>
      </c>
      <c r="AN121" s="8"/>
      <c r="AO121" s="69">
        <f t="shared" si="41"/>
        <v>3743943.5599999996</v>
      </c>
      <c r="AP121" s="63">
        <f t="shared" si="51"/>
        <v>3803072.3200000003</v>
      </c>
      <c r="AQ121" s="76">
        <f t="shared" si="52"/>
        <v>-119128.76000000001</v>
      </c>
      <c r="AR121" s="66">
        <f>IF(B121=1,Parameters!$C$40+AQ121,AR120+AQ121)</f>
        <v>10098527.709999995</v>
      </c>
      <c r="AT121" s="69">
        <f>IF(AND(B121=1,M121=Parameters!$C$27),0,IF(AND(K121&lt;=Parameters!$C$3,M121&gt;M120),0,IF(M121&lt;M120,0,1)))</f>
        <v>0</v>
      </c>
      <c r="AU121" s="63">
        <f>IF(AND(B121=1,N121=Parameters!$C$28),0,IF(AND(K121&lt;&gt;K120,N121&gt;N120),0,IF(N121=N120,0,1)))</f>
        <v>0</v>
      </c>
      <c r="AV121" s="76">
        <f>IF(AND(B121=1,P121=Parameters!$C$31),0,IF(AND(K121&lt;&gt;K120,N121&lt;=Parameters!$C$7,P121&gt;P120),0,IF(AND(K121&lt;&gt;K120,N121&gt;Parameters!$C$8,P121=P120),0,IF(AND(K121=K120,P121=P120),0,1))))</f>
        <v>0</v>
      </c>
      <c r="AW121" s="76">
        <f t="shared" si="43"/>
        <v>0</v>
      </c>
      <c r="AX121" s="76">
        <f>IF(AND($B121=1,Z121=Parameters!C$13),0,IF(AND($K121&lt;&gt;$K120,MOD($K121-1,Parameters!C$14)=0,Z121&gt;Z120),0,IF(Z121=Z120,0,1)))</f>
        <v>0</v>
      </c>
      <c r="AY121" s="76">
        <f>IF(AND($B121=1,AA121=Parameters!D$13),0,IF(AND($K121&lt;&gt;$K120,MOD($K121-1,Parameters!D$14)=0,AA121&gt;AA120),0,IF(AA121=AA120,0,1)))</f>
        <v>0</v>
      </c>
      <c r="AZ121" s="76">
        <f>IF(AND($B121=1,AB121=Parameters!E$13),0,IF(AND($K121&lt;&gt;$K120,MOD($K121-1,Parameters!E$14)=0,AB121&gt;AB120),0,IF(AB121=AB120,0,1)))</f>
        <v>0</v>
      </c>
      <c r="BA121" s="76">
        <f>IF(AND($B121=1,AC121=Parameters!F$13),0,IF(AND($K121&lt;&gt;$K120,MOD($K121-1,Parameters!F$14)=0,AC121&gt;AC120),0,IF(AC121=AC120,0,1)))</f>
        <v>0</v>
      </c>
      <c r="BB121" s="76">
        <f>IF(AND(B121=1,AJ121=Parameters!$C$36),0,IF(AND(I120&lt;Parameters!$C$18,AJ121&gt;AJ120),0,IF(AND(I120=Parameters!$C$19,AJ121=AJ120),0,IF(AND(I120&gt;Parameters!$C$20,AJ121&lt;AJ120),0,1))))</f>
        <v>0</v>
      </c>
      <c r="BC121" s="66">
        <f>IF(B121&lt;&gt;1,IF(AND(AQ121&gt;0,AR121&gt;AR120),0,IF(AND(AQ121&lt;0,AR121&lt;AR120),0,1)),IF(AND(AQ121&gt;0,AR121&gt;Parameters!$C$40),0,IF(AND(AQ121&lt;0,AR121&lt;Parameters!$C$40),0,1)))</f>
        <v>0</v>
      </c>
    </row>
    <row r="122" spans="2:55" x14ac:dyDescent="0.3">
      <c r="B122" s="101">
        <f>Data_Revised!B122</f>
        <v>119</v>
      </c>
      <c r="C122" s="7">
        <f>Data_Revised!C122</f>
        <v>12000</v>
      </c>
      <c r="D122" s="7">
        <f>Data_Revised!D122</f>
        <v>9500</v>
      </c>
      <c r="E122" s="7">
        <f>Data_Revised!E122</f>
        <v>15500</v>
      </c>
      <c r="F122" s="7">
        <f>Data_Revised!F122</f>
        <v>17500</v>
      </c>
      <c r="G122" s="7">
        <f>Data_Revised!G122</f>
        <v>21000</v>
      </c>
      <c r="H122" s="7">
        <f>Data_Revised!H122</f>
        <v>12300</v>
      </c>
      <c r="I122" s="12">
        <f>Data_Revised!I122</f>
        <v>5</v>
      </c>
      <c r="J122" s="8"/>
      <c r="K122" s="56">
        <f t="shared" si="44"/>
        <v>10</v>
      </c>
      <c r="L122" s="60">
        <f>IF(B122=1,0,IF(K122&lt;=Parameters!$C$3,Parameters!$D$3,Parameters!$D$4))</f>
        <v>-0.01</v>
      </c>
      <c r="M122" s="7">
        <f>IF(B122=1,Parameters!$C$27,ROUNDDOWN(M121*(1+L122),0))</f>
        <v>8856</v>
      </c>
      <c r="N122" s="63">
        <f>IF(B122=1,Parameters!$C$28,IF(K122&lt;&gt;K121,ROUND(N121*(1+Parameters!$C$29),2),N121))</f>
        <v>85.42</v>
      </c>
      <c r="O122" s="63">
        <f t="shared" si="35"/>
        <v>756479.52</v>
      </c>
      <c r="P122" s="60">
        <f>IF(K122=1,Parameters!$C$31,IF(K122&lt;&gt;K121,IF(N122&lt;=Parameters!$C$7,P121+Parameters!$D$7,P121+Parameters!$D$8),P121))</f>
        <v>0.10999999999999997</v>
      </c>
      <c r="Q122" s="63">
        <f t="shared" si="36"/>
        <v>76.02</v>
      </c>
      <c r="R122" s="63">
        <f t="shared" si="45"/>
        <v>912240</v>
      </c>
      <c r="S122" s="7">
        <f t="shared" si="46"/>
        <v>20856</v>
      </c>
      <c r="T122" s="63">
        <f t="shared" si="37"/>
        <v>1668719.52</v>
      </c>
      <c r="U122" s="63">
        <f t="shared" si="38"/>
        <v>80.011484464902182</v>
      </c>
      <c r="V122" s="63">
        <f>ROUND(U122*(1+Parameters!$C$34),2)</f>
        <v>108.02</v>
      </c>
      <c r="W122" s="63">
        <f>ROUNDDOWN(S122*Parameters!$C$33,0)</f>
        <v>8342</v>
      </c>
      <c r="X122" s="66">
        <f t="shared" si="39"/>
        <v>901102.84</v>
      </c>
      <c r="Y122" s="8"/>
      <c r="Z122" s="69">
        <f>IF($B122=1,Parameters!C$13,IF(AND($K122&lt;&gt;$K121,MOD($K122-1,Parameters!C$14)=0),ROUND(Z121*(1+Parameters!C$15),2),Z121))</f>
        <v>81.25</v>
      </c>
      <c r="AA122" s="63">
        <f>IF($B122=1,Parameters!D$13,IF(AND($K122&lt;&gt;$K121,MOD($K122-1,Parameters!D$14)=0),ROUND(AA121*(1+Parameters!D$15),2),AA121))</f>
        <v>36.47</v>
      </c>
      <c r="AB122" s="63">
        <f>IF($B122=1,Parameters!E$13,IF(AND($K122&lt;&gt;$K121,MOD($K122-1,Parameters!E$14)=0),ROUND(AB121*(1+Parameters!E$15),2),AB121))</f>
        <v>46</v>
      </c>
      <c r="AC122" s="63">
        <f>IF($B122=1,Parameters!F$13,IF(AND($K122&lt;&gt;$K121,MOD($K122-1,Parameters!F$14)=0),ROUND(AC121*(1+Parameters!F$15),2),AC121))</f>
        <v>66.55</v>
      </c>
      <c r="AD122" s="63">
        <f t="shared" si="47"/>
        <v>771875</v>
      </c>
      <c r="AE122" s="63">
        <f t="shared" si="48"/>
        <v>565285</v>
      </c>
      <c r="AF122" s="63">
        <f t="shared" si="49"/>
        <v>805000</v>
      </c>
      <c r="AG122" s="66">
        <f t="shared" si="50"/>
        <v>1397550</v>
      </c>
      <c r="AH122" s="83"/>
      <c r="AI122" s="72">
        <f>IF(B122=1,0,IF(I121&lt;Parameters!$C$18,Parameters!$D$18,IF(I121=Parameters!$C$19,Parameters!$D$19,Parameters!$D$20)))</f>
        <v>0.02</v>
      </c>
      <c r="AJ122" s="63">
        <f>IF(B122=1,Parameters!$C$36,ROUND(AJ121*(1+AI122),2))</f>
        <v>46.01</v>
      </c>
      <c r="AK122" s="63">
        <f>H122/Parameters!$C$38*(Parameters!$C$38-I122)*AJ122</f>
        <v>471602.5</v>
      </c>
      <c r="AL122" s="63">
        <f>I122*Parameters!$C$37</f>
        <v>100000</v>
      </c>
      <c r="AM122" s="66">
        <f t="shared" si="40"/>
        <v>371602.5</v>
      </c>
      <c r="AN122" s="8"/>
      <c r="AO122" s="69">
        <f t="shared" si="41"/>
        <v>3575255.34</v>
      </c>
      <c r="AP122" s="63">
        <f t="shared" si="51"/>
        <v>3005879.52</v>
      </c>
      <c r="AQ122" s="76">
        <f t="shared" si="52"/>
        <v>469375.81999999983</v>
      </c>
      <c r="AR122" s="66">
        <f>IF(B122=1,Parameters!$C$40+AQ122,AR121+AQ122)</f>
        <v>10567903.529999996</v>
      </c>
      <c r="AT122" s="69">
        <f>IF(AND(B122=1,M122=Parameters!$C$27),0,IF(AND(K122&lt;=Parameters!$C$3,M122&gt;M121),0,IF(M122&lt;M121,0,1)))</f>
        <v>0</v>
      </c>
      <c r="AU122" s="63">
        <f>IF(AND(B122=1,N122=Parameters!$C$28),0,IF(AND(K122&lt;&gt;K121,N122&gt;N121),0,IF(N122=N121,0,1)))</f>
        <v>0</v>
      </c>
      <c r="AV122" s="76">
        <f>IF(AND(B122=1,P122=Parameters!$C$31),0,IF(AND(K122&lt;&gt;K121,N122&lt;=Parameters!$C$7,P122&gt;P121),0,IF(AND(K122&lt;&gt;K121,N122&gt;Parameters!$C$8,P122=P121),0,IF(AND(K122=K121,P122=P121),0,1))))</f>
        <v>0</v>
      </c>
      <c r="AW122" s="76">
        <f t="shared" si="43"/>
        <v>0</v>
      </c>
      <c r="AX122" s="76">
        <f>IF(AND($B122=1,Z122=Parameters!C$13),0,IF(AND($K122&lt;&gt;$K121,MOD($K122-1,Parameters!C$14)=0,Z122&gt;Z121),0,IF(Z122=Z121,0,1)))</f>
        <v>0</v>
      </c>
      <c r="AY122" s="76">
        <f>IF(AND($B122=1,AA122=Parameters!D$13),0,IF(AND($K122&lt;&gt;$K121,MOD($K122-1,Parameters!D$14)=0,AA122&gt;AA121),0,IF(AA122=AA121,0,1)))</f>
        <v>0</v>
      </c>
      <c r="AZ122" s="76">
        <f>IF(AND($B122=1,AB122=Parameters!E$13),0,IF(AND($K122&lt;&gt;$K121,MOD($K122-1,Parameters!E$14)=0,AB122&gt;AB121),0,IF(AB122=AB121,0,1)))</f>
        <v>0</v>
      </c>
      <c r="BA122" s="76">
        <f>IF(AND($B122=1,AC122=Parameters!F$13),0,IF(AND($K122&lt;&gt;$K121,MOD($K122-1,Parameters!F$14)=0,AC122&gt;AC121),0,IF(AC122=AC121,0,1)))</f>
        <v>0</v>
      </c>
      <c r="BB122" s="76">
        <f>IF(AND(B122=1,AJ122=Parameters!$C$36),0,IF(AND(I121&lt;Parameters!$C$18,AJ122&gt;AJ121),0,IF(AND(I121=Parameters!$C$19,AJ122=AJ121),0,IF(AND(I121&gt;Parameters!$C$20,AJ122&lt;AJ121),0,1))))</f>
        <v>0</v>
      </c>
      <c r="BC122" s="66">
        <f>IF(B122&lt;&gt;1,IF(AND(AQ122&gt;0,AR122&gt;AR121),0,IF(AND(AQ122&lt;0,AR122&lt;AR121),0,1)),IF(AND(AQ122&gt;0,AR122&gt;Parameters!$C$40),0,IF(AND(AQ122&lt;0,AR122&lt;Parameters!$C$40),0,1)))</f>
        <v>0</v>
      </c>
    </row>
    <row r="123" spans="2:55" ht="13.5" thickBot="1" x14ac:dyDescent="0.35">
      <c r="B123" s="102">
        <f>Data_Revised!B123</f>
        <v>120</v>
      </c>
      <c r="C123" s="10">
        <f>Data_Revised!C123</f>
        <v>14500</v>
      </c>
      <c r="D123" s="10">
        <f>Data_Revised!D123</f>
        <v>8500</v>
      </c>
      <c r="E123" s="10">
        <f>Data_Revised!E123</f>
        <v>16000</v>
      </c>
      <c r="F123" s="10">
        <f>Data_Revised!F123</f>
        <v>18900</v>
      </c>
      <c r="G123" s="10">
        <f>Data_Revised!G123</f>
        <v>19600</v>
      </c>
      <c r="H123" s="10">
        <f>Data_Revised!H123</f>
        <v>23100</v>
      </c>
      <c r="I123" s="13">
        <f>Data_Revised!I123</f>
        <v>3</v>
      </c>
      <c r="J123" s="8"/>
      <c r="K123" s="57">
        <f t="shared" si="44"/>
        <v>10</v>
      </c>
      <c r="L123" s="61">
        <f>IF(B123=1,0,IF(K123&lt;=Parameters!$C$3,Parameters!$D$3,Parameters!$D$4))</f>
        <v>-0.01</v>
      </c>
      <c r="M123" s="10">
        <f>IF(B123=1,Parameters!$C$27,ROUNDDOWN(M122*(1+L123),0))</f>
        <v>8767</v>
      </c>
      <c r="N123" s="64">
        <f>IF(B123=1,Parameters!$C$28,IF(K123&lt;&gt;K122,ROUND(N122*(1+Parameters!$C$29),2),N122))</f>
        <v>85.42</v>
      </c>
      <c r="O123" s="64">
        <f t="shared" si="35"/>
        <v>748877.14</v>
      </c>
      <c r="P123" s="61">
        <f>IF(K123=1,Parameters!$C$31,IF(K123&lt;&gt;K122,IF(N123&lt;=Parameters!$C$7,P122+Parameters!$D$7,P122+Parameters!$D$8),P122))</f>
        <v>0.10999999999999997</v>
      </c>
      <c r="Q123" s="64">
        <f t="shared" si="36"/>
        <v>76.02</v>
      </c>
      <c r="R123" s="64">
        <f t="shared" si="45"/>
        <v>1102290</v>
      </c>
      <c r="S123" s="10">
        <f t="shared" si="46"/>
        <v>23267</v>
      </c>
      <c r="T123" s="64">
        <f t="shared" si="37"/>
        <v>1851167.1400000001</v>
      </c>
      <c r="U123" s="64">
        <f t="shared" si="38"/>
        <v>79.561917737568237</v>
      </c>
      <c r="V123" s="64">
        <f>ROUND(U123*(1+Parameters!$C$34),2)</f>
        <v>107.41</v>
      </c>
      <c r="W123" s="64">
        <f>ROUNDDOWN(S123*Parameters!$C$33,0)</f>
        <v>9306</v>
      </c>
      <c r="X123" s="67">
        <f t="shared" si="39"/>
        <v>999557.46</v>
      </c>
      <c r="Y123" s="8"/>
      <c r="Z123" s="70">
        <f>IF($B123=1,Parameters!C$13,IF(AND($K123&lt;&gt;$K122,MOD($K123-1,Parameters!C$14)=0),ROUND(Z122*(1+Parameters!C$15),2),Z122))</f>
        <v>81.25</v>
      </c>
      <c r="AA123" s="64">
        <f>IF($B123=1,Parameters!D$13,IF(AND($K123&lt;&gt;$K122,MOD($K123-1,Parameters!D$14)=0),ROUND(AA122*(1+Parameters!D$15),2),AA122))</f>
        <v>36.47</v>
      </c>
      <c r="AB123" s="64">
        <f>IF($B123=1,Parameters!E$13,IF(AND($K123&lt;&gt;$K122,MOD($K123-1,Parameters!E$14)=0),ROUND(AB122*(1+Parameters!E$15),2),AB122))</f>
        <v>46</v>
      </c>
      <c r="AC123" s="64">
        <f>IF($B123=1,Parameters!F$13,IF(AND($K123&lt;&gt;$K122,MOD($K123-1,Parameters!F$14)=0),ROUND(AC122*(1+Parameters!F$15),2),AC122))</f>
        <v>66.55</v>
      </c>
      <c r="AD123" s="64">
        <f t="shared" si="47"/>
        <v>690625</v>
      </c>
      <c r="AE123" s="64">
        <f t="shared" si="48"/>
        <v>583520</v>
      </c>
      <c r="AF123" s="64">
        <f t="shared" si="49"/>
        <v>869400</v>
      </c>
      <c r="AG123" s="67">
        <f t="shared" si="50"/>
        <v>1304380</v>
      </c>
      <c r="AH123" s="83"/>
      <c r="AI123" s="73">
        <f>IF(B123=1,0,IF(I122&lt;Parameters!$C$18,Parameters!$D$18,IF(I122=Parameters!$C$19,Parameters!$D$19,Parameters!$D$20)))</f>
        <v>-0.01</v>
      </c>
      <c r="AJ123" s="64">
        <f>IF(B123=1,Parameters!$C$36,ROUND(AJ122*(1+AI123),2))</f>
        <v>45.55</v>
      </c>
      <c r="AK123" s="64">
        <f>H123/Parameters!$C$38*(Parameters!$C$38-I123)*AJ123</f>
        <v>946984.49999999988</v>
      </c>
      <c r="AL123" s="64">
        <f>I123*Parameters!$C$37</f>
        <v>60000</v>
      </c>
      <c r="AM123" s="67">
        <f t="shared" si="40"/>
        <v>886984.49999999988</v>
      </c>
      <c r="AN123" s="8"/>
      <c r="AO123" s="70">
        <f t="shared" si="41"/>
        <v>4120321.96</v>
      </c>
      <c r="AP123" s="64">
        <f t="shared" si="51"/>
        <v>3125312.14</v>
      </c>
      <c r="AQ123" s="77">
        <f t="shared" si="52"/>
        <v>935009.81999999972</v>
      </c>
      <c r="AR123" s="67">
        <f>IF(B123=1,Parameters!$C$40+AQ123,AR122+AQ123)</f>
        <v>11502913.349999996</v>
      </c>
      <c r="AT123" s="70">
        <f>IF(AND(B123=1,M123=Parameters!$C$27),0,IF(AND(K123&lt;=Parameters!$C$3,M123&gt;M122),0,IF(M123&lt;M122,0,1)))</f>
        <v>0</v>
      </c>
      <c r="AU123" s="64">
        <f>IF(AND(B123=1,N123=Parameters!$C$28),0,IF(AND(K123&lt;&gt;K122,N123&gt;N122),0,IF(N123=N122,0,1)))</f>
        <v>0</v>
      </c>
      <c r="AV123" s="77">
        <f>IF(AND(B123=1,P123=Parameters!$C$31),0,IF(AND(K123&lt;&gt;K122,N123&lt;=Parameters!$C$7,P123&gt;P122),0,IF(AND(K123&lt;&gt;K122,N123&gt;Parameters!$C$8,P123=P122),0,IF(AND(K123=K122,P123=P122),0,1))))</f>
        <v>0</v>
      </c>
      <c r="AW123" s="77">
        <f t="shared" si="43"/>
        <v>0</v>
      </c>
      <c r="AX123" s="77">
        <f>IF(AND($B123=1,Z123=Parameters!C$13),0,IF(AND($K123&lt;&gt;$K122,MOD($K123-1,Parameters!C$14)=0,Z123&gt;Z122),0,IF(Z123=Z122,0,1)))</f>
        <v>0</v>
      </c>
      <c r="AY123" s="77">
        <f>IF(AND($B123=1,AA123=Parameters!D$13),0,IF(AND($K123&lt;&gt;$K122,MOD($K123-1,Parameters!D$14)=0,AA123&gt;AA122),0,IF(AA123=AA122,0,1)))</f>
        <v>0</v>
      </c>
      <c r="AZ123" s="77">
        <f>IF(AND($B123=1,AB123=Parameters!E$13),0,IF(AND($K123&lt;&gt;$K122,MOD($K123-1,Parameters!E$14)=0,AB123&gt;AB122),0,IF(AB123=AB122,0,1)))</f>
        <v>0</v>
      </c>
      <c r="BA123" s="77">
        <f>IF(AND($B123=1,AC123=Parameters!F$13),0,IF(AND($K123&lt;&gt;$K122,MOD($K123-1,Parameters!F$14)=0,AC123&gt;AC122),0,IF(AC123=AC122,0,1)))</f>
        <v>0</v>
      </c>
      <c r="BB123" s="77">
        <f>IF(AND(B123=1,AJ123=Parameters!$C$36),0,IF(AND(I122&lt;Parameters!$C$18,AJ123&gt;AJ122),0,IF(AND(I122=Parameters!$C$19,AJ123=AJ122),0,IF(AND(I122&gt;Parameters!$C$20,AJ123&lt;AJ122),0,1))))</f>
        <v>0</v>
      </c>
      <c r="BC123" s="67">
        <f>IF(B123&lt;&gt;1,IF(AND(AQ123&gt;0,AR123&gt;AR122),0,IF(AND(AQ123&lt;0,AR123&lt;AR122),0,1)),IF(AND(AQ123&gt;0,AR123&gt;Parameters!$C$40),0,IF(AND(AQ123&lt;0,AR123&lt;Parameters!$C$40),0,1)))</f>
        <v>0</v>
      </c>
    </row>
    <row r="124" spans="2:55" x14ac:dyDescent="0.3">
      <c r="I124" s="2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E3CB-6CA0-4B0B-B08E-07BE06C85738}">
  <dimension ref="B1:BM124"/>
  <sheetViews>
    <sheetView showGridLines="0" zoomScale="80" zoomScaleNormal="80" workbookViewId="0"/>
  </sheetViews>
  <sheetFormatPr defaultColWidth="8.7265625" defaultRowHeight="13" x14ac:dyDescent="0.3"/>
  <cols>
    <col min="1" max="1" width="0.54296875" style="1" customWidth="1"/>
    <col min="2" max="2" width="8.7265625" style="1"/>
    <col min="3" max="8" width="15.26953125" style="1" customWidth="1"/>
    <col min="9" max="9" width="14.1796875" style="1" customWidth="1"/>
    <col min="10" max="10" width="8.7265625" style="1"/>
    <col min="11" max="11" width="8" style="1" customWidth="1"/>
    <col min="12" max="12" width="18.54296875" style="1" customWidth="1"/>
    <col min="13" max="14" width="15.26953125" style="1" customWidth="1"/>
    <col min="15" max="15" width="18.1796875" style="1" customWidth="1"/>
    <col min="16" max="16" width="18.54296875" style="1" customWidth="1"/>
    <col min="17" max="17" width="15.26953125" style="1" customWidth="1"/>
    <col min="18" max="18" width="18.1796875" style="1" customWidth="1"/>
    <col min="19" max="19" width="15.26953125" style="1" customWidth="1"/>
    <col min="20" max="20" width="12.54296875" style="1" bestFit="1" customWidth="1"/>
    <col min="21" max="21" width="15.26953125" style="1" customWidth="1"/>
    <col min="22" max="22" width="17.54296875" style="1" customWidth="1"/>
    <col min="23" max="23" width="17.1796875" style="1" customWidth="1"/>
    <col min="24" max="24" width="16.453125" style="1" customWidth="1"/>
    <col min="25" max="25" width="8.7265625" style="1"/>
    <col min="26" max="33" width="15.26953125" style="1" customWidth="1"/>
    <col min="34" max="34" width="8.7265625" style="1"/>
    <col min="35" max="36" width="15.26953125" style="1" customWidth="1"/>
    <col min="37" max="37" width="18" style="1" customWidth="1"/>
    <col min="38" max="38" width="13.453125" style="1" customWidth="1"/>
    <col min="39" max="39" width="14.81640625" style="1" bestFit="1" customWidth="1"/>
    <col min="40" max="40" width="8.7265625" style="1"/>
    <col min="41" max="41" width="11.453125" style="1" bestFit="1" customWidth="1"/>
    <col min="42" max="42" width="14.54296875" style="1" bestFit="1" customWidth="1"/>
    <col min="43" max="43" width="15.1796875" style="1" bestFit="1" customWidth="1"/>
    <col min="44" max="44" width="15.26953125" style="1" customWidth="1"/>
    <col min="45" max="45" width="8.7265625" style="1"/>
    <col min="46" max="46" width="19.26953125" style="1" customWidth="1"/>
    <col min="47" max="47" width="18.1796875" style="1" customWidth="1"/>
    <col min="48" max="48" width="15.1796875" style="1" bestFit="1" customWidth="1"/>
    <col min="49" max="49" width="17.81640625" style="1" customWidth="1"/>
    <col min="50" max="50" width="8.1796875" style="1" customWidth="1"/>
    <col min="51" max="51" width="15.54296875" style="1" customWidth="1"/>
    <col min="52" max="52" width="15" style="1" customWidth="1"/>
    <col min="53" max="53" width="19.1796875" style="1" customWidth="1"/>
    <col min="54" max="54" width="15" style="1" customWidth="1"/>
    <col min="55" max="59" width="13.54296875" style="1" customWidth="1"/>
    <col min="60" max="60" width="14.54296875" style="1" customWidth="1"/>
    <col min="61" max="61" width="18.453125" style="1" customWidth="1"/>
    <col min="62" max="62" width="17.81640625" style="1" customWidth="1"/>
    <col min="63" max="63" width="17.1796875" style="1" customWidth="1"/>
    <col min="64" max="64" width="12.54296875" style="1" bestFit="1" customWidth="1"/>
    <col min="65" max="65" width="10.81640625" style="1" bestFit="1" customWidth="1"/>
    <col min="66" max="16384" width="8.7265625" style="1"/>
  </cols>
  <sheetData>
    <row r="1" spans="2:65" x14ac:dyDescent="0.3">
      <c r="B1" s="14" t="s">
        <v>177</v>
      </c>
      <c r="AY1" s="88" t="s">
        <v>145</v>
      </c>
    </row>
    <row r="2" spans="2:65" ht="13.5" thickBot="1" x14ac:dyDescent="0.35">
      <c r="AY2" s="89">
        <f>SUM(AY4:AY123)</f>
        <v>0</v>
      </c>
      <c r="AZ2" s="89">
        <f t="shared" ref="AZ2:BH2" si="0">SUM(AZ4:AZ123)</f>
        <v>0</v>
      </c>
      <c r="BA2" s="89">
        <f t="shared" si="0"/>
        <v>0</v>
      </c>
      <c r="BB2" s="89">
        <f t="shared" si="0"/>
        <v>0</v>
      </c>
      <c r="BC2" s="89">
        <f t="shared" si="0"/>
        <v>0</v>
      </c>
      <c r="BD2" s="89">
        <f t="shared" si="0"/>
        <v>0</v>
      </c>
      <c r="BE2" s="89">
        <f t="shared" si="0"/>
        <v>0</v>
      </c>
      <c r="BF2" s="89">
        <f t="shared" si="0"/>
        <v>0</v>
      </c>
      <c r="BG2" s="89">
        <f t="shared" si="0"/>
        <v>0</v>
      </c>
      <c r="BH2" s="89">
        <f t="shared" si="0"/>
        <v>0</v>
      </c>
      <c r="BI2" s="89">
        <f t="shared" ref="BI2:BK2" si="1">SUM(BI4:BI123)</f>
        <v>0</v>
      </c>
      <c r="BJ2" s="89">
        <f t="shared" si="1"/>
        <v>0</v>
      </c>
      <c r="BK2" s="89">
        <f t="shared" si="1"/>
        <v>0</v>
      </c>
    </row>
    <row r="3" spans="2:65" ht="39.5" thickBot="1" x14ac:dyDescent="0.35">
      <c r="B3" s="2" t="s">
        <v>87</v>
      </c>
      <c r="C3" s="3" t="s">
        <v>88</v>
      </c>
      <c r="D3" s="3" t="s">
        <v>89</v>
      </c>
      <c r="E3" s="3" t="s">
        <v>90</v>
      </c>
      <c r="F3" s="3" t="s">
        <v>91</v>
      </c>
      <c r="G3" s="3" t="s">
        <v>92</v>
      </c>
      <c r="H3" s="3" t="s">
        <v>93</v>
      </c>
      <c r="I3" s="4" t="s">
        <v>94</v>
      </c>
      <c r="K3" s="37" t="s">
        <v>146</v>
      </c>
      <c r="L3" s="3" t="s">
        <v>147</v>
      </c>
      <c r="M3" s="3" t="s">
        <v>148</v>
      </c>
      <c r="N3" s="3" t="s">
        <v>149</v>
      </c>
      <c r="O3" s="3" t="s">
        <v>150</v>
      </c>
      <c r="P3" s="3" t="s">
        <v>151</v>
      </c>
      <c r="Q3" s="3" t="s">
        <v>152</v>
      </c>
      <c r="R3" s="3" t="s">
        <v>153</v>
      </c>
      <c r="S3" s="3" t="s">
        <v>154</v>
      </c>
      <c r="T3" s="3" t="s">
        <v>155</v>
      </c>
      <c r="U3" s="3" t="s">
        <v>156</v>
      </c>
      <c r="V3" s="3" t="s">
        <v>157</v>
      </c>
      <c r="W3" s="3" t="s">
        <v>158</v>
      </c>
      <c r="X3" s="4" t="s">
        <v>159</v>
      </c>
      <c r="Z3" s="37" t="s">
        <v>160</v>
      </c>
      <c r="AA3" s="3" t="s">
        <v>161</v>
      </c>
      <c r="AB3" s="3" t="s">
        <v>162</v>
      </c>
      <c r="AC3" s="3" t="s">
        <v>163</v>
      </c>
      <c r="AD3" s="3" t="s">
        <v>164</v>
      </c>
      <c r="AE3" s="3" t="s">
        <v>165</v>
      </c>
      <c r="AF3" s="3" t="s">
        <v>166</v>
      </c>
      <c r="AG3" s="4" t="s">
        <v>167</v>
      </c>
      <c r="AI3" s="37" t="s">
        <v>168</v>
      </c>
      <c r="AJ3" s="3" t="s">
        <v>169</v>
      </c>
      <c r="AK3" s="3" t="s">
        <v>170</v>
      </c>
      <c r="AL3" s="3" t="s">
        <v>171</v>
      </c>
      <c r="AM3" s="4" t="s">
        <v>172</v>
      </c>
      <c r="AO3" s="37" t="s">
        <v>173</v>
      </c>
      <c r="AP3" s="3" t="s">
        <v>178</v>
      </c>
      <c r="AQ3" s="58" t="s">
        <v>175</v>
      </c>
      <c r="AR3" s="4" t="s">
        <v>176</v>
      </c>
      <c r="AT3" s="85" t="s">
        <v>179</v>
      </c>
      <c r="AU3" s="78" t="s">
        <v>180</v>
      </c>
      <c r="AV3" s="86" t="s">
        <v>181</v>
      </c>
      <c r="AW3" s="87" t="s">
        <v>182</v>
      </c>
      <c r="AY3" s="37" t="s">
        <v>148</v>
      </c>
      <c r="AZ3" s="3" t="s">
        <v>149</v>
      </c>
      <c r="BA3" s="58" t="s">
        <v>151</v>
      </c>
      <c r="BB3" s="58" t="s">
        <v>156</v>
      </c>
      <c r="BC3" s="58" t="s">
        <v>160</v>
      </c>
      <c r="BD3" s="58" t="s">
        <v>161</v>
      </c>
      <c r="BE3" s="58" t="s">
        <v>162</v>
      </c>
      <c r="BF3" s="58" t="s">
        <v>163</v>
      </c>
      <c r="BG3" s="58" t="s">
        <v>169</v>
      </c>
      <c r="BH3" s="3" t="s">
        <v>176</v>
      </c>
      <c r="BI3" s="78" t="s">
        <v>179</v>
      </c>
      <c r="BJ3" s="78" t="s">
        <v>183</v>
      </c>
      <c r="BK3" s="93" t="s">
        <v>184</v>
      </c>
    </row>
    <row r="4" spans="2:65" s="27" customFormat="1" x14ac:dyDescent="0.35">
      <c r="B4" s="103">
        <f>Data_Revised!B4</f>
        <v>1</v>
      </c>
      <c r="C4" s="22">
        <f>Data_Revised!C4</f>
        <v>18000</v>
      </c>
      <c r="D4" s="22">
        <f>Data_Revised!D4</f>
        <v>8500</v>
      </c>
      <c r="E4" s="22">
        <f>Data_Revised!E4</f>
        <v>19000</v>
      </c>
      <c r="F4" s="22">
        <f>Data_Revised!F4</f>
        <v>23100</v>
      </c>
      <c r="G4" s="22">
        <f>Data_Revised!G4</f>
        <v>13300</v>
      </c>
      <c r="H4" s="22">
        <f>Data_Revised!H4</f>
        <v>22800</v>
      </c>
      <c r="I4" s="23">
        <f>Data_Revised!I4</f>
        <v>6</v>
      </c>
      <c r="J4" s="24"/>
      <c r="K4" s="55">
        <f>INT(B4/12)+1</f>
        <v>1</v>
      </c>
      <c r="L4" s="59">
        <f>IF(B4=1,0,IF(K4&lt;=Parameters!$C$3,Parameters!$D$3,Parameters!$D$4))</f>
        <v>0</v>
      </c>
      <c r="M4" s="22">
        <f>IF(B4=1,Parameters!$C$27,ROUNDDOWN(M3*(1+L4),0))</f>
        <v>12000</v>
      </c>
      <c r="N4" s="62">
        <f>IF(B4=1,Parameters!$C$28,IF(K4&lt;&gt;K3,ROUND(N3*(1+Parameters!$C$29),2),N3))</f>
        <v>60</v>
      </c>
      <c r="O4" s="62">
        <f>M4*N4</f>
        <v>720000</v>
      </c>
      <c r="P4" s="59">
        <f>IF(K4=1,Parameters!$C$31,IF(K4&lt;&gt;K3,IF(N4&lt;=Parameters!$C$7,P3+Parameters!$D$7,P3+Parameters!$D$8),P3))</f>
        <v>0.06</v>
      </c>
      <c r="Q4" s="62">
        <f>ROUND(N4*(1-P4),2)</f>
        <v>56.4</v>
      </c>
      <c r="R4" s="62">
        <f>C4*Q4</f>
        <v>1015200</v>
      </c>
      <c r="S4" s="22">
        <f>M4+C4</f>
        <v>30000</v>
      </c>
      <c r="T4" s="62">
        <f>O4+R4</f>
        <v>1735200</v>
      </c>
      <c r="U4" s="62">
        <f>(Q4*C4+N4*M4)/(C4+M4)</f>
        <v>57.84</v>
      </c>
      <c r="V4" s="62">
        <f>ROUND(U4*(1+Parameters!$C$34),2)</f>
        <v>78.08</v>
      </c>
      <c r="W4" s="62">
        <f>ROUNDDOWN(S4*Parameters!$C$33,0)</f>
        <v>12000</v>
      </c>
      <c r="X4" s="65">
        <f>V4*W4</f>
        <v>936960</v>
      </c>
      <c r="Y4" s="24"/>
      <c r="Z4" s="68">
        <f>IF($B4=1,Parameters!C$13,IF(AND($K4&lt;&gt;$K3,MOD($K4-1,Parameters!C$14)=0),ROUND(Z3*(1+Parameters!C$15),2),Z3))</f>
        <v>65</v>
      </c>
      <c r="AA4" s="62">
        <f>IF($B4=1,Parameters!D$13,IF(AND($K4&lt;&gt;$K3,MOD($K4-1,Parameters!D$14)=0),ROUND(AA3*(1+Parameters!D$15),2),AA3))</f>
        <v>30</v>
      </c>
      <c r="AB4" s="62">
        <f>IF($B4=1,Parameters!E$13,IF(AND($K4&lt;&gt;$K3,MOD($K4-1,Parameters!E$14)=0),ROUND(AB3*(1+Parameters!E$15),2),AB3))</f>
        <v>40</v>
      </c>
      <c r="AC4" s="62">
        <f>IF($B4=1,Parameters!F$13,IF(AND($K4&lt;&gt;$K3,MOD($K4-1,Parameters!F$14)=0),ROUND(AC3*(1+Parameters!F$15),2),AC3))</f>
        <v>50</v>
      </c>
      <c r="AD4" s="62">
        <f>D4*Z4</f>
        <v>552500</v>
      </c>
      <c r="AE4" s="62">
        <f t="shared" ref="AE4:AG67" si="2">E4*AA4</f>
        <v>570000</v>
      </c>
      <c r="AF4" s="62">
        <f t="shared" si="2"/>
        <v>924000</v>
      </c>
      <c r="AG4" s="65">
        <f t="shared" si="2"/>
        <v>665000</v>
      </c>
      <c r="AH4" s="24"/>
      <c r="AI4" s="71">
        <f>IF(B4=1,0,IF(I3&lt;Parameters!$C$18,Parameters!$D$18,IF(I3=Parameters!$C$19,Parameters!$D$19,Parameters!$D$20)))</f>
        <v>0</v>
      </c>
      <c r="AJ4" s="62">
        <f>IF(B4=1,Parameters!$C$36,ROUND(AJ3*(1+AI4),2))</f>
        <v>25</v>
      </c>
      <c r="AK4" s="62">
        <f>H4/Parameters!$C$38*(Parameters!$C$38-I4)*AJ4</f>
        <v>456000</v>
      </c>
      <c r="AL4" s="62">
        <f>I4*Parameters!$C$37</f>
        <v>120000</v>
      </c>
      <c r="AM4" s="65">
        <f>AK4-AL4</f>
        <v>336000</v>
      </c>
      <c r="AN4" s="24"/>
      <c r="AO4" s="68">
        <f>+X4+AF4+AG4+AM4</f>
        <v>2861960</v>
      </c>
      <c r="AP4" s="62">
        <f>T4+AD4+AE4</f>
        <v>2857700</v>
      </c>
      <c r="AQ4" s="75">
        <f>AO4-AP4</f>
        <v>4260</v>
      </c>
      <c r="AR4" s="65">
        <f>IF(B4=1,Parameters!$C$40+AQ4,AR3+AQ4)</f>
        <v>20004260</v>
      </c>
      <c r="AT4" s="82">
        <f>IF(B4=1,E4,IF(AW3&lt;Parameters!$C$24,0,IF(AND(AW3&lt;Parameters!$C$25,AT3=0),0,E4)))</f>
        <v>19000</v>
      </c>
      <c r="AU4" s="62">
        <f t="shared" ref="AU4:AU35" si="3">AT4*AA4</f>
        <v>570000</v>
      </c>
      <c r="AV4" s="75">
        <f>AQ4-(AU4-AE4)</f>
        <v>4260</v>
      </c>
      <c r="AW4" s="65">
        <f>IF(B4=1,Parameters!$C$40+AV4,AW3+AV4)</f>
        <v>20004260</v>
      </c>
      <c r="AY4" s="68">
        <f>IF(AND(B4=1,M4=Parameters!$C$27),0,IF(AND(K4&lt;=Parameters!$C$3,M4&gt;M3),0,IF(M4&lt;M3,0,1)))</f>
        <v>0</v>
      </c>
      <c r="AZ4" s="62">
        <f>IF(AND(B4=1,N4=Parameters!$C$28),0,IF(AND(K4&lt;&gt;K3,N4&gt;N3),0,IF(N4=N3,0,1)))</f>
        <v>0</v>
      </c>
      <c r="BA4" s="75">
        <f>IF(AND(B4=1,P4=Parameters!$C$31),0,IF(AND(K4&lt;&gt;K3,N4&lt;=Parameters!$C$7,P4&gt;P3),0,IF(AND(K4&lt;&gt;K3,N4&gt;Parameters!$C$8,P4=P3),0,IF(AND(K4=K3,P4=P3),0,1))))</f>
        <v>0</v>
      </c>
      <c r="BB4" s="75">
        <f>IF(AND(U4&gt;N4,U4&lt;Q4),0,IF(AND(U4&lt;N4,U4&gt;Q4),0,1))</f>
        <v>0</v>
      </c>
      <c r="BC4" s="75">
        <f>IF(AND($B4=1,Z4=Parameters!C$13),0,IF(AND($K4&lt;&gt;$K3,MOD($K4-1,Parameters!C$14)=0,Z4&gt;Z3),0,IF(Z4=Z3,0,1)))</f>
        <v>0</v>
      </c>
      <c r="BD4" s="75">
        <f>IF(AND($B4=1,AA4=Parameters!D$13),0,IF(AND($K4&lt;&gt;$K3,MOD($K4-1,Parameters!D$14)=0,AA4&gt;AA3),0,IF(AA4=AA3,0,1)))</f>
        <v>0</v>
      </c>
      <c r="BE4" s="75">
        <f>IF(AND($B4=1,AB4=Parameters!E$13),0,IF(AND($K4&lt;&gt;$K3,MOD($K4-1,Parameters!E$14)=0,AB4&gt;AB3),0,IF(AB4=AB3,0,1)))</f>
        <v>0</v>
      </c>
      <c r="BF4" s="75">
        <f>IF(AND($B4=1,AC4=Parameters!F$13),0,IF(AND($K4&lt;&gt;$K3,MOD($K4-1,Parameters!F$14)=0,AC4&gt;AC3),0,IF(AC4=AC3,0,1)))</f>
        <v>0</v>
      </c>
      <c r="BG4" s="75">
        <f>IF(AND(B4=1,AJ4=Parameters!$C$36),0,IF(AND(I3&lt;Parameters!$C$18,AJ4&gt;AJ3),0,IF(AND(I3=Parameters!$C$19,AJ4=AJ3),0,IF(AND(I3&gt;Parameters!$C$20,AJ4&lt;AJ3),0,1))))</f>
        <v>0</v>
      </c>
      <c r="BH4" s="62">
        <f>IF(B4&lt;&gt;1,IF(AND(AQ4&gt;0,AR4&gt;AR3),0,IF(AND(AQ4&lt;0,AR4&lt;AR3),0,1)),IF(AND(AQ4&gt;0,AR4&gt;Parameters!$C$40),0,IF(AND(AQ4&lt;0,AR4&lt;Parameters!$C$40),0,1)))</f>
        <v>0</v>
      </c>
      <c r="BI4" s="62">
        <f>IF(AND(B4=1,AT4=E4),0,IF(AND(AW3&lt;Parameters!$C$24,AT4=0),0,IF(AND(AW3&lt;Parameters!$C$25,AT3=0,AT4=0),0,IF(AT4=E4,0,1))))</f>
        <v>0</v>
      </c>
      <c r="BJ4" s="62">
        <f>IF(B4&lt;&gt;1,IF(AND(AV4&gt;0,AW4&gt;AW3),0,IF(AND(AV4&lt;0,AW4&lt;AW3),0,1)),IF(AND(AV4&gt;0,AW4&gt;Parameters!$C$40),0,IF(AND(AV4&lt;0,AW4&lt;Parameters!$C$40),0,1)))</f>
        <v>0</v>
      </c>
      <c r="BK4" s="90">
        <f>IF(AW4&gt;=AR4,0,1)</f>
        <v>0</v>
      </c>
      <c r="BL4" s="74"/>
      <c r="BM4" s="74"/>
    </row>
    <row r="5" spans="2:65" x14ac:dyDescent="0.3">
      <c r="B5" s="101">
        <f>Data_Revised!B5</f>
        <v>2</v>
      </c>
      <c r="C5" s="7">
        <f>Data_Revised!C5</f>
        <v>13500</v>
      </c>
      <c r="D5" s="7">
        <f>Data_Revised!D5</f>
        <v>13000</v>
      </c>
      <c r="E5" s="7">
        <f>Data_Revised!E5</f>
        <v>20500</v>
      </c>
      <c r="F5" s="7">
        <f>Data_Revised!F5</f>
        <v>18200</v>
      </c>
      <c r="G5" s="7">
        <f>Data_Revised!G5</f>
        <v>17500</v>
      </c>
      <c r="H5" s="7">
        <f>Data_Revised!H5</f>
        <v>10800</v>
      </c>
      <c r="I5" s="12">
        <f>Data_Revised!I5</f>
        <v>2</v>
      </c>
      <c r="J5" s="8"/>
      <c r="K5" s="56">
        <f>INT((B5-1)/12)+1</f>
        <v>1</v>
      </c>
      <c r="L5" s="60">
        <f>IF(B5=1,0,IF(K5&lt;=Parameters!$C$3,Parameters!$D$3,Parameters!$D$4))</f>
        <v>5.0000000000000001E-3</v>
      </c>
      <c r="M5" s="7">
        <f>IF(B5=1,Parameters!$C$27,ROUNDDOWN(M4*(1+L5),0))</f>
        <v>12060</v>
      </c>
      <c r="N5" s="63">
        <f>IF(B5=1,Parameters!$C$28,IF(K5&lt;&gt;K4,ROUND(N4*(1+Parameters!$C$29),2),N4))</f>
        <v>60</v>
      </c>
      <c r="O5" s="63">
        <f t="shared" ref="O5:O68" si="4">M5*N5</f>
        <v>723600</v>
      </c>
      <c r="P5" s="60">
        <f>IF(K5=1,Parameters!$C$31,IF(K5&lt;&gt;K4,IF(N5&lt;=Parameters!$C$7,P4+Parameters!$D$7,P4+Parameters!$D$8),P4))</f>
        <v>0.06</v>
      </c>
      <c r="Q5" s="63">
        <f t="shared" ref="Q5:Q68" si="5">ROUND(N5*(1-P5),2)</f>
        <v>56.4</v>
      </c>
      <c r="R5" s="63">
        <f t="shared" ref="R5:R68" si="6">C5*Q5</f>
        <v>761400</v>
      </c>
      <c r="S5" s="7">
        <f t="shared" ref="S5:S68" si="7">M5+C5</f>
        <v>25560</v>
      </c>
      <c r="T5" s="63">
        <f t="shared" ref="T5:T68" si="8">O5+R5</f>
        <v>1485000</v>
      </c>
      <c r="U5" s="63">
        <f t="shared" ref="U5:U68" si="9">(Q5*C5+N5*M5)/(C5+M5)</f>
        <v>58.098591549295776</v>
      </c>
      <c r="V5" s="63">
        <f>ROUND(U5*(1+Parameters!$C$34),2)</f>
        <v>78.430000000000007</v>
      </c>
      <c r="W5" s="63">
        <f>ROUNDDOWN(S5*Parameters!$C$33,0)</f>
        <v>10224</v>
      </c>
      <c r="X5" s="66">
        <f t="shared" ref="X5:X68" si="10">V5*W5</f>
        <v>801868.32000000007</v>
      </c>
      <c r="Y5" s="8"/>
      <c r="Z5" s="69">
        <f>IF($B5=1,Parameters!C$13,IF(AND($K5&lt;&gt;$K4,MOD($K5-1,Parameters!C$14)=0),ROUND(Z4*(1+Parameters!C$15),2),Z4))</f>
        <v>65</v>
      </c>
      <c r="AA5" s="63">
        <f>IF($B5=1,Parameters!D$13,IF(AND($K5&lt;&gt;$K4,MOD($K5-1,Parameters!D$14)=0),ROUND(AA4*(1+Parameters!D$15),2),AA4))</f>
        <v>30</v>
      </c>
      <c r="AB5" s="63">
        <f>IF($B5=1,Parameters!E$13,IF(AND($K5&lt;&gt;$K4,MOD($K5-1,Parameters!E$14)=0),ROUND(AB4*(1+Parameters!E$15),2),AB4))</f>
        <v>40</v>
      </c>
      <c r="AC5" s="63">
        <f>IF($B5=1,Parameters!F$13,IF(AND($K5&lt;&gt;$K4,MOD($K5-1,Parameters!F$14)=0),ROUND(AC4*(1+Parameters!F$15),2),AC4))</f>
        <v>50</v>
      </c>
      <c r="AD5" s="63">
        <f t="shared" ref="AD5:AG68" si="11">D5*Z5</f>
        <v>845000</v>
      </c>
      <c r="AE5" s="63">
        <f t="shared" si="2"/>
        <v>615000</v>
      </c>
      <c r="AF5" s="63">
        <f t="shared" si="2"/>
        <v>728000</v>
      </c>
      <c r="AG5" s="66">
        <f t="shared" si="2"/>
        <v>875000</v>
      </c>
      <c r="AH5" s="8"/>
      <c r="AI5" s="72">
        <f>IF(B5=1,0,IF(I4&lt;Parameters!$C$18,Parameters!$D$18,IF(I4=Parameters!$C$19,Parameters!$D$19,Parameters!$D$20)))</f>
        <v>-0.01</v>
      </c>
      <c r="AJ5" s="63">
        <f>IF(B5=1,Parameters!$C$36,ROUND(AJ4*(1+AI5),2))</f>
        <v>24.75</v>
      </c>
      <c r="AK5" s="63">
        <f>H5/Parameters!$C$38*(Parameters!$C$38-I5)*AJ5</f>
        <v>249480</v>
      </c>
      <c r="AL5" s="63">
        <f>I5*Parameters!$C$37</f>
        <v>40000</v>
      </c>
      <c r="AM5" s="66">
        <f t="shared" ref="AM5:AM68" si="12">AK5-AL5</f>
        <v>209480</v>
      </c>
      <c r="AN5" s="8"/>
      <c r="AO5" s="69">
        <f t="shared" ref="AO5:AO68" si="13">+X5+AF5+AG5+AK5</f>
        <v>2654348.3200000003</v>
      </c>
      <c r="AP5" s="63">
        <f t="shared" ref="AP5:AP68" si="14">T5+AD5+AE5</f>
        <v>2945000</v>
      </c>
      <c r="AQ5" s="76">
        <f t="shared" ref="AQ5:AQ68" si="15">-T5+X5-AD5-AE5+AF5+AG5+AM5</f>
        <v>-330651.6799999997</v>
      </c>
      <c r="AR5" s="66">
        <f>IF(B5=1,Parameters!$C$40+AQ5,AR4+AQ5)</f>
        <v>19673608.32</v>
      </c>
      <c r="AT5" s="56">
        <f>IF(B5=1,E5,IF(AW4&lt;Parameters!$C$24,0,IF(AND(AW4&lt;Parameters!$C$25,AT4=0),0,E5)))</f>
        <v>20500</v>
      </c>
      <c r="AU5" s="63">
        <f t="shared" si="3"/>
        <v>615000</v>
      </c>
      <c r="AV5" s="76">
        <f t="shared" ref="AV5:AV68" si="16">AQ5-(AU5-AE5)</f>
        <v>-330651.6799999997</v>
      </c>
      <c r="AW5" s="66">
        <f>IF(G5=1,Parameters!$C$40+AV5,AW4+AV5)</f>
        <v>19673608.32</v>
      </c>
      <c r="AY5" s="69">
        <f>IF(AND(B5=1,M5=Parameters!$C$27),0,IF(AND(K5&lt;=Parameters!$C$3,M5&gt;M4),0,IF(M5&lt;M4,0,1)))</f>
        <v>0</v>
      </c>
      <c r="AZ5" s="63">
        <f>IF(AND(B5=1,N5=Parameters!$C$28),0,IF(AND(K5&lt;&gt;K4,N5&gt;N4),0,IF(N5=N4,0,1)))</f>
        <v>0</v>
      </c>
      <c r="BA5" s="76">
        <f>IF(AND(B5=1,P5=Parameters!$C$31),0,IF(AND(K5&lt;&gt;K4,N5&lt;=Parameters!$C$7,P5&gt;P4),0,IF(AND(K5&lt;&gt;K4,N5&gt;Parameters!$C$8,P5=P4),0,IF(AND(K5=K4,P5=P4),0,1))))</f>
        <v>0</v>
      </c>
      <c r="BB5" s="76">
        <f t="shared" ref="BB5:BB68" si="17">IF(AND(U5&gt;N5,U5&lt;Q5),0,IF(AND(U5&lt;N5,U5&gt;Q5),0,1))</f>
        <v>0</v>
      </c>
      <c r="BC5" s="76">
        <f>IF(AND($B5=1,Z5=Parameters!C$13),0,IF(AND($K5&lt;&gt;$K4,MOD($K5-1,Parameters!C$14)=0,Z5&gt;Z4),0,IF(Z5=Z4,0,1)))</f>
        <v>0</v>
      </c>
      <c r="BD5" s="76">
        <f>IF(AND($B5=1,AA5=Parameters!D$13),0,IF(AND($K5&lt;&gt;$K4,MOD($K5-1,Parameters!D$14)=0,AA5&gt;AA4),0,IF(AA5=AA4,0,1)))</f>
        <v>0</v>
      </c>
      <c r="BE5" s="76">
        <f>IF(AND($B5=1,AB5=Parameters!E$13),0,IF(AND($K5&lt;&gt;$K4,MOD($K5-1,Parameters!E$14)=0,AB5&gt;AB4),0,IF(AB5=AB4,0,1)))</f>
        <v>0</v>
      </c>
      <c r="BF5" s="76">
        <f>IF(AND($B5=1,AC5=Parameters!F$13),0,IF(AND($K5&lt;&gt;$K4,MOD($K5-1,Parameters!F$14)=0,AC5&gt;AC4),0,IF(AC5=AC4,0,1)))</f>
        <v>0</v>
      </c>
      <c r="BG5" s="76">
        <f>IF(AND(B5=1,AJ5=Parameters!$C$36),0,IF(AND(I4&lt;Parameters!$C$18,AJ5&gt;AJ4),0,IF(AND(I4=Parameters!$C$19,AJ5=AJ4),0,IF(AND(I4&gt;Parameters!$C$20,AJ5&lt;AJ4),0,1))))</f>
        <v>0</v>
      </c>
      <c r="BH5" s="63">
        <f>IF(B5&lt;&gt;1,IF(AND(AQ5&gt;0,AR5&gt;AR4),0,IF(AND(AQ5&lt;0,AR5&lt;AR4),0,1)),IF(AND(AQ5&gt;0,AR5&gt;Parameters!$C$40),0,IF(AND(AQ5&lt;0,AR5&lt;Parameters!$C$40),0,1)))</f>
        <v>0</v>
      </c>
      <c r="BI5" s="63">
        <f>IF(AND(B5=1,AT5=E5),0,IF(AND(AW4&lt;Parameters!$C$24,AT5=0),0,IF(AND(AW4&lt;Parameters!$C$25,AT4=0,AT5=0),0,IF(AT5=E5,0,1))))</f>
        <v>0</v>
      </c>
      <c r="BJ5" s="63">
        <f>IF(B5&lt;&gt;1,IF(AND(AV5&gt;0,AW5&gt;AW4),0,IF(AND(AV5&lt;0,AW5&lt;AW4),0,1)),IF(AND(AV5&gt;0,AW5&gt;Parameters!$C$40),0,IF(AND(AV5&lt;0,AW5&lt;Parameters!$C$40),0,1)))</f>
        <v>0</v>
      </c>
      <c r="BK5" s="91">
        <f t="shared" ref="BK5:BK68" si="18">IF(AW5&gt;=AR5,0,1)</f>
        <v>0</v>
      </c>
      <c r="BL5" s="74"/>
      <c r="BM5" s="74"/>
    </row>
    <row r="6" spans="2:65" x14ac:dyDescent="0.3">
      <c r="B6" s="101">
        <f>Data_Revised!B6</f>
        <v>3</v>
      </c>
      <c r="C6" s="7">
        <f>Data_Revised!C6</f>
        <v>14000</v>
      </c>
      <c r="D6" s="7">
        <f>Data_Revised!D6</f>
        <v>13500</v>
      </c>
      <c r="E6" s="7">
        <f>Data_Revised!E6</f>
        <v>22500</v>
      </c>
      <c r="F6" s="7">
        <f>Data_Revised!F6</f>
        <v>17500</v>
      </c>
      <c r="G6" s="7">
        <f>Data_Revised!G6</f>
        <v>16099.999999999998</v>
      </c>
      <c r="H6" s="7">
        <f>Data_Revised!H6</f>
        <v>21300</v>
      </c>
      <c r="I6" s="12">
        <f>Data_Revised!I6</f>
        <v>1</v>
      </c>
      <c r="J6" s="8"/>
      <c r="K6" s="56">
        <f t="shared" ref="K6:K69" si="19">INT((B6-1)/12)+1</f>
        <v>1</v>
      </c>
      <c r="L6" s="60">
        <f>IF(B6=1,0,IF(K6&lt;=Parameters!$C$3,Parameters!$D$3,Parameters!$D$4))</f>
        <v>5.0000000000000001E-3</v>
      </c>
      <c r="M6" s="7">
        <f>IF(B6=1,Parameters!$C$27,ROUNDDOWN(M5*(1+L6),0))</f>
        <v>12120</v>
      </c>
      <c r="N6" s="63">
        <f>IF(B6=1,Parameters!$C$28,IF(K6&lt;&gt;K5,ROUND(N5*(1+Parameters!$C$29),2),N5))</f>
        <v>60</v>
      </c>
      <c r="O6" s="63">
        <f t="shared" si="4"/>
        <v>727200</v>
      </c>
      <c r="P6" s="60">
        <f>IF(K6=1,Parameters!$C$31,IF(K6&lt;&gt;K5,IF(N6&lt;=Parameters!$C$7,P5+Parameters!$D$7,P5+Parameters!$D$8),P5))</f>
        <v>0.06</v>
      </c>
      <c r="Q6" s="63">
        <f t="shared" si="5"/>
        <v>56.4</v>
      </c>
      <c r="R6" s="63">
        <f t="shared" si="6"/>
        <v>789600</v>
      </c>
      <c r="S6" s="7">
        <f t="shared" si="7"/>
        <v>26120</v>
      </c>
      <c r="T6" s="63">
        <f t="shared" si="8"/>
        <v>1516800</v>
      </c>
      <c r="U6" s="63">
        <f t="shared" si="9"/>
        <v>58.070444104134765</v>
      </c>
      <c r="V6" s="63">
        <f>ROUND(U6*(1+Parameters!$C$34),2)</f>
        <v>78.400000000000006</v>
      </c>
      <c r="W6" s="63">
        <f>ROUNDDOWN(S6*Parameters!$C$33,0)</f>
        <v>10448</v>
      </c>
      <c r="X6" s="66">
        <f t="shared" si="10"/>
        <v>819123.20000000007</v>
      </c>
      <c r="Y6" s="8"/>
      <c r="Z6" s="69">
        <f>IF($B6=1,Parameters!C$13,IF(AND($K6&lt;&gt;$K5,MOD($K6-1,Parameters!C$14)=0),ROUND(Z5*(1+Parameters!C$15),2),Z5))</f>
        <v>65</v>
      </c>
      <c r="AA6" s="63">
        <f>IF($B6=1,Parameters!D$13,IF(AND($K6&lt;&gt;$K5,MOD($K6-1,Parameters!D$14)=0),ROUND(AA5*(1+Parameters!D$15),2),AA5))</f>
        <v>30</v>
      </c>
      <c r="AB6" s="63">
        <f>IF($B6=1,Parameters!E$13,IF(AND($K6&lt;&gt;$K5,MOD($K6-1,Parameters!E$14)=0),ROUND(AB5*(1+Parameters!E$15),2),AB5))</f>
        <v>40</v>
      </c>
      <c r="AC6" s="63">
        <f>IF($B6=1,Parameters!F$13,IF(AND($K6&lt;&gt;$K5,MOD($K6-1,Parameters!F$14)=0),ROUND(AC5*(1+Parameters!F$15),2),AC5))</f>
        <v>50</v>
      </c>
      <c r="AD6" s="63">
        <f t="shared" si="11"/>
        <v>877500</v>
      </c>
      <c r="AE6" s="63">
        <f t="shared" si="2"/>
        <v>675000</v>
      </c>
      <c r="AF6" s="63">
        <f t="shared" si="2"/>
        <v>700000</v>
      </c>
      <c r="AG6" s="66">
        <f t="shared" si="2"/>
        <v>804999.99999999988</v>
      </c>
      <c r="AH6" s="8"/>
      <c r="AI6" s="72">
        <f>IF(B6=1,0,IF(I5&lt;Parameters!$C$18,Parameters!$D$18,IF(I5=Parameters!$C$19,Parameters!$D$19,Parameters!$D$20)))</f>
        <v>0.02</v>
      </c>
      <c r="AJ6" s="63">
        <f>IF(B6=1,Parameters!$C$36,ROUND(AJ5*(1+AI6),2))</f>
        <v>25.25</v>
      </c>
      <c r="AK6" s="63">
        <f>H6/Parameters!$C$38*(Parameters!$C$38-I6)*AJ6</f>
        <v>519897.5</v>
      </c>
      <c r="AL6" s="63">
        <f>I6*Parameters!$C$37</f>
        <v>20000</v>
      </c>
      <c r="AM6" s="66">
        <f t="shared" si="12"/>
        <v>499897.5</v>
      </c>
      <c r="AN6" s="8"/>
      <c r="AO6" s="69">
        <f t="shared" si="13"/>
        <v>2844020.7</v>
      </c>
      <c r="AP6" s="63">
        <f t="shared" si="14"/>
        <v>3069300</v>
      </c>
      <c r="AQ6" s="76">
        <f t="shared" si="15"/>
        <v>-245279.29999999993</v>
      </c>
      <c r="AR6" s="66">
        <f>IF(B6=1,Parameters!$C$40+AQ6,AR5+AQ6)</f>
        <v>19428329.02</v>
      </c>
      <c r="AT6" s="56">
        <f>IF(B6=1,E6,IF(AW5&lt;Parameters!$C$24,0,IF(AND(AW5&lt;Parameters!$C$25,AT5=0),0,E6)))</f>
        <v>22500</v>
      </c>
      <c r="AU6" s="63">
        <f t="shared" si="3"/>
        <v>675000</v>
      </c>
      <c r="AV6" s="76">
        <f t="shared" si="16"/>
        <v>-245279.29999999993</v>
      </c>
      <c r="AW6" s="66">
        <f>IF(G6=1,Parameters!$C$40+AV6,AW5+AV6)</f>
        <v>19428329.02</v>
      </c>
      <c r="AY6" s="69">
        <f>IF(AND(B6=1,M6=Parameters!$C$27),0,IF(AND(K6&lt;=Parameters!$C$3,M6&gt;M5),0,IF(M6&lt;M5,0,1)))</f>
        <v>0</v>
      </c>
      <c r="AZ6" s="63">
        <f>IF(AND(B6=1,N6=Parameters!$C$28),0,IF(AND(K6&lt;&gt;K5,N6&gt;N5),0,IF(N6=N5,0,1)))</f>
        <v>0</v>
      </c>
      <c r="BA6" s="76">
        <f>IF(AND(B6=1,P6=Parameters!$C$31),0,IF(AND(K6&lt;&gt;K5,N6&lt;=Parameters!$C$7,P6&gt;P5),0,IF(AND(K6&lt;&gt;K5,N6&gt;Parameters!$C$8,P6=P5),0,IF(AND(K6=K5,P6=P5),0,1))))</f>
        <v>0</v>
      </c>
      <c r="BB6" s="76">
        <f t="shared" si="17"/>
        <v>0</v>
      </c>
      <c r="BC6" s="76">
        <f>IF(AND($B6=1,Z6=Parameters!C$13),0,IF(AND($K6&lt;&gt;$K5,MOD($K6-1,Parameters!C$14)=0,Z6&gt;Z5),0,IF(Z6=Z5,0,1)))</f>
        <v>0</v>
      </c>
      <c r="BD6" s="76">
        <f>IF(AND($B6=1,AA6=Parameters!D$13),0,IF(AND($K6&lt;&gt;$K5,MOD($K6-1,Parameters!D$14)=0,AA6&gt;AA5),0,IF(AA6=AA5,0,1)))</f>
        <v>0</v>
      </c>
      <c r="BE6" s="76">
        <f>IF(AND($B6=1,AB6=Parameters!E$13),0,IF(AND($K6&lt;&gt;$K5,MOD($K6-1,Parameters!E$14)=0,AB6&gt;AB5),0,IF(AB6=AB5,0,1)))</f>
        <v>0</v>
      </c>
      <c r="BF6" s="76">
        <f>IF(AND($B6=1,AC6=Parameters!F$13),0,IF(AND($K6&lt;&gt;$K5,MOD($K6-1,Parameters!F$14)=0,AC6&gt;AC5),0,IF(AC6=AC5,0,1)))</f>
        <v>0</v>
      </c>
      <c r="BG6" s="76">
        <f>IF(AND(B6=1,AJ6=Parameters!$C$36),0,IF(AND(I5&lt;Parameters!$C$18,AJ6&gt;AJ5),0,IF(AND(I5=Parameters!$C$19,AJ6=AJ5),0,IF(AND(I5&gt;Parameters!$C$20,AJ6&lt;AJ5),0,1))))</f>
        <v>0</v>
      </c>
      <c r="BH6" s="63">
        <f>IF(B6&lt;&gt;1,IF(AND(AQ6&gt;0,AR6&gt;AR5),0,IF(AND(AQ6&lt;0,AR6&lt;AR5),0,1)),IF(AND(AQ6&gt;0,AR6&gt;Parameters!$C$40),0,IF(AND(AQ6&lt;0,AR6&lt;Parameters!$C$40),0,1)))</f>
        <v>0</v>
      </c>
      <c r="BI6" s="63">
        <f>IF(AND(B6=1,AT6=E6),0,IF(AND(AW5&lt;Parameters!$C$24,AT6=0),0,IF(AND(AW5&lt;Parameters!$C$25,AT5=0,AT6=0),0,IF(AT6=E6,0,1))))</f>
        <v>0</v>
      </c>
      <c r="BJ6" s="63">
        <f>IF(B6&lt;&gt;1,IF(AND(AV6&gt;0,AW6&gt;AW5),0,IF(AND(AV6&lt;0,AW6&lt;AW5),0,1)),IF(AND(AV6&gt;0,AW6&gt;Parameters!$C$40),0,IF(AND(AV6&lt;0,AW6&lt;Parameters!$C$40),0,1)))</f>
        <v>0</v>
      </c>
      <c r="BK6" s="91">
        <f t="shared" si="18"/>
        <v>0</v>
      </c>
      <c r="BL6" s="74"/>
      <c r="BM6" s="74"/>
    </row>
    <row r="7" spans="2:65" x14ac:dyDescent="0.3">
      <c r="B7" s="101">
        <f>Data_Revised!B7</f>
        <v>4</v>
      </c>
      <c r="C7" s="7">
        <f>Data_Revised!C7</f>
        <v>17500</v>
      </c>
      <c r="D7" s="7">
        <f>Data_Revised!D7</f>
        <v>7500</v>
      </c>
      <c r="E7" s="7">
        <f>Data_Revised!E7</f>
        <v>21500</v>
      </c>
      <c r="F7" s="7">
        <f>Data_Revised!F7</f>
        <v>21000</v>
      </c>
      <c r="G7" s="7">
        <f>Data_Revised!G7</f>
        <v>19600</v>
      </c>
      <c r="H7" s="7">
        <f>Data_Revised!H7</f>
        <v>21600</v>
      </c>
      <c r="I7" s="12">
        <f>Data_Revised!I7</f>
        <v>7</v>
      </c>
      <c r="J7" s="8"/>
      <c r="K7" s="56">
        <f t="shared" si="19"/>
        <v>1</v>
      </c>
      <c r="L7" s="60">
        <f>IF(B7=1,0,IF(K7&lt;=Parameters!$C$3,Parameters!$D$3,Parameters!$D$4))</f>
        <v>5.0000000000000001E-3</v>
      </c>
      <c r="M7" s="7">
        <f>IF(B7=1,Parameters!$C$27,ROUNDDOWN(M6*(1+L7),0))</f>
        <v>12180</v>
      </c>
      <c r="N7" s="63">
        <f>IF(B7=1,Parameters!$C$28,IF(K7&lt;&gt;K6,ROUND(N6*(1+Parameters!$C$29),2),N6))</f>
        <v>60</v>
      </c>
      <c r="O7" s="63">
        <f t="shared" si="4"/>
        <v>730800</v>
      </c>
      <c r="P7" s="60">
        <f>IF(K7=1,Parameters!$C$31,IF(K7&lt;&gt;K6,IF(N7&lt;=Parameters!$C$7,P6+Parameters!$D$7,P6+Parameters!$D$8),P6))</f>
        <v>0.06</v>
      </c>
      <c r="Q7" s="63">
        <f t="shared" si="5"/>
        <v>56.4</v>
      </c>
      <c r="R7" s="63">
        <f t="shared" si="6"/>
        <v>987000</v>
      </c>
      <c r="S7" s="7">
        <f t="shared" si="7"/>
        <v>29680</v>
      </c>
      <c r="T7" s="63">
        <f t="shared" si="8"/>
        <v>1717800</v>
      </c>
      <c r="U7" s="63">
        <f t="shared" si="9"/>
        <v>57.877358490566039</v>
      </c>
      <c r="V7" s="63">
        <f>ROUND(U7*(1+Parameters!$C$34),2)</f>
        <v>78.13</v>
      </c>
      <c r="W7" s="63">
        <f>ROUNDDOWN(S7*Parameters!$C$33,0)</f>
        <v>11872</v>
      </c>
      <c r="X7" s="66">
        <f t="shared" si="10"/>
        <v>927559.36</v>
      </c>
      <c r="Y7" s="8"/>
      <c r="Z7" s="69">
        <f>IF($B7=1,Parameters!C$13,IF(AND($K7&lt;&gt;$K6,MOD($K7-1,Parameters!C$14)=0),ROUND(Z6*(1+Parameters!C$15),2),Z6))</f>
        <v>65</v>
      </c>
      <c r="AA7" s="63">
        <f>IF($B7=1,Parameters!D$13,IF(AND($K7&lt;&gt;$K6,MOD($K7-1,Parameters!D$14)=0),ROUND(AA6*(1+Parameters!D$15),2),AA6))</f>
        <v>30</v>
      </c>
      <c r="AB7" s="63">
        <f>IF($B7=1,Parameters!E$13,IF(AND($K7&lt;&gt;$K6,MOD($K7-1,Parameters!E$14)=0),ROUND(AB6*(1+Parameters!E$15),2),AB6))</f>
        <v>40</v>
      </c>
      <c r="AC7" s="63">
        <f>IF($B7=1,Parameters!F$13,IF(AND($K7&lt;&gt;$K6,MOD($K7-1,Parameters!F$14)=0),ROUND(AC6*(1+Parameters!F$15),2),AC6))</f>
        <v>50</v>
      </c>
      <c r="AD7" s="63">
        <f t="shared" si="11"/>
        <v>487500</v>
      </c>
      <c r="AE7" s="63">
        <f t="shared" si="2"/>
        <v>645000</v>
      </c>
      <c r="AF7" s="63">
        <f t="shared" si="2"/>
        <v>840000</v>
      </c>
      <c r="AG7" s="66">
        <f t="shared" si="2"/>
        <v>980000</v>
      </c>
      <c r="AH7" s="8"/>
      <c r="AI7" s="72">
        <f>IF(B7=1,0,IF(I6&lt;Parameters!$C$18,Parameters!$D$18,IF(I6=Parameters!$C$19,Parameters!$D$19,Parameters!$D$20)))</f>
        <v>0.02</v>
      </c>
      <c r="AJ7" s="63">
        <f>IF(B7=1,Parameters!$C$36,ROUND(AJ6*(1+AI7),2))</f>
        <v>25.76</v>
      </c>
      <c r="AK7" s="63">
        <f>H7/Parameters!$C$38*(Parameters!$C$38-I7)*AJ7</f>
        <v>426585.60000000003</v>
      </c>
      <c r="AL7" s="63">
        <f>I7*Parameters!$C$37</f>
        <v>140000</v>
      </c>
      <c r="AM7" s="66">
        <f t="shared" si="12"/>
        <v>286585.60000000003</v>
      </c>
      <c r="AN7" s="8"/>
      <c r="AO7" s="69">
        <f t="shared" si="13"/>
        <v>3174144.96</v>
      </c>
      <c r="AP7" s="63">
        <f t="shared" si="14"/>
        <v>2850300</v>
      </c>
      <c r="AQ7" s="76">
        <f t="shared" si="15"/>
        <v>183844.9599999999</v>
      </c>
      <c r="AR7" s="66">
        <f>IF(B7=1,Parameters!$C$40+AQ7,AR6+AQ7)</f>
        <v>19612173.98</v>
      </c>
      <c r="AT7" s="56">
        <f>IF(B7=1,E7,IF(AW6&lt;Parameters!$C$24,0,IF(AND(AW6&lt;Parameters!$C$25,AT6=0),0,E7)))</f>
        <v>21500</v>
      </c>
      <c r="AU7" s="63">
        <f t="shared" si="3"/>
        <v>645000</v>
      </c>
      <c r="AV7" s="76">
        <f t="shared" si="16"/>
        <v>183844.9599999999</v>
      </c>
      <c r="AW7" s="66">
        <f>IF(G7=1,Parameters!$C$40+AV7,AW6+AV7)</f>
        <v>19612173.98</v>
      </c>
      <c r="AY7" s="69">
        <f>IF(AND(B7=1,M7=Parameters!$C$27),0,IF(AND(K7&lt;=Parameters!$C$3,M7&gt;M6),0,IF(M7&lt;M6,0,1)))</f>
        <v>0</v>
      </c>
      <c r="AZ7" s="63">
        <f>IF(AND(B7=1,N7=Parameters!$C$28),0,IF(AND(K7&lt;&gt;K6,N7&gt;N6),0,IF(N7=N6,0,1)))</f>
        <v>0</v>
      </c>
      <c r="BA7" s="76">
        <f>IF(AND(B7=1,P7=Parameters!$C$31),0,IF(AND(K7&lt;&gt;K6,N7&lt;=Parameters!$C$7,P7&gt;P6),0,IF(AND(K7&lt;&gt;K6,N7&gt;Parameters!$C$8,P7=P6),0,IF(AND(K7=K6,P7=P6),0,1))))</f>
        <v>0</v>
      </c>
      <c r="BB7" s="76">
        <f t="shared" si="17"/>
        <v>0</v>
      </c>
      <c r="BC7" s="76">
        <f>IF(AND($B7=1,Z7=Parameters!C$13),0,IF(AND($K7&lt;&gt;$K6,MOD($K7-1,Parameters!C$14)=0,Z7&gt;Z6),0,IF(Z7=Z6,0,1)))</f>
        <v>0</v>
      </c>
      <c r="BD7" s="76">
        <f>IF(AND($B7=1,AA7=Parameters!D$13),0,IF(AND($K7&lt;&gt;$K6,MOD($K7-1,Parameters!D$14)=0,AA7&gt;AA6),0,IF(AA7=AA6,0,1)))</f>
        <v>0</v>
      </c>
      <c r="BE7" s="76">
        <f>IF(AND($B7=1,AB7=Parameters!E$13),0,IF(AND($K7&lt;&gt;$K6,MOD($K7-1,Parameters!E$14)=0,AB7&gt;AB6),0,IF(AB7=AB6,0,1)))</f>
        <v>0</v>
      </c>
      <c r="BF7" s="76">
        <f>IF(AND($B7=1,AC7=Parameters!F$13),0,IF(AND($K7&lt;&gt;$K6,MOD($K7-1,Parameters!F$14)=0,AC7&gt;AC6),0,IF(AC7=AC6,0,1)))</f>
        <v>0</v>
      </c>
      <c r="BG7" s="76">
        <f>IF(AND(B7=1,AJ7=Parameters!$C$36),0,IF(AND(I6&lt;Parameters!$C$18,AJ7&gt;AJ6),0,IF(AND(I6=Parameters!$C$19,AJ7=AJ6),0,IF(AND(I6&gt;Parameters!$C$20,AJ7&lt;AJ6),0,1))))</f>
        <v>0</v>
      </c>
      <c r="BH7" s="63">
        <f>IF(B7&lt;&gt;1,IF(AND(AQ7&gt;0,AR7&gt;AR6),0,IF(AND(AQ7&lt;0,AR7&lt;AR6),0,1)),IF(AND(AQ7&gt;0,AR7&gt;Parameters!$C$40),0,IF(AND(AQ7&lt;0,AR7&lt;Parameters!$C$40),0,1)))</f>
        <v>0</v>
      </c>
      <c r="BI7" s="63">
        <f>IF(AND(B7=1,AT7=E7),0,IF(AND(AW6&lt;Parameters!$C$24,AT7=0),0,IF(AND(AW6&lt;Parameters!$C$25,AT6=0,AT7=0),0,IF(AT7=E7,0,1))))</f>
        <v>0</v>
      </c>
      <c r="BJ7" s="63">
        <f>IF(B7&lt;&gt;1,IF(AND(AV7&gt;0,AW7&gt;AW6),0,IF(AND(AV7&lt;0,AW7&lt;AW6),0,1)),IF(AND(AV7&gt;0,AW7&gt;Parameters!$C$40),0,IF(AND(AV7&lt;0,AW7&lt;Parameters!$C$40),0,1)))</f>
        <v>0</v>
      </c>
      <c r="BK7" s="91">
        <f t="shared" si="18"/>
        <v>0</v>
      </c>
      <c r="BL7" s="74"/>
      <c r="BM7" s="74"/>
    </row>
    <row r="8" spans="2:65" ht="15" customHeight="1" x14ac:dyDescent="0.3">
      <c r="B8" s="101">
        <f>Data_Revised!B8</f>
        <v>5</v>
      </c>
      <c r="C8" s="7">
        <f>Data_Revised!C8</f>
        <v>14500</v>
      </c>
      <c r="D8" s="7">
        <f>Data_Revised!D8</f>
        <v>13500</v>
      </c>
      <c r="E8" s="7">
        <f>Data_Revised!E8</f>
        <v>15000</v>
      </c>
      <c r="F8" s="7">
        <f>Data_Revised!F8</f>
        <v>19600</v>
      </c>
      <c r="G8" s="7">
        <f>Data_Revised!G8</f>
        <v>16099.999999999998</v>
      </c>
      <c r="H8" s="7">
        <f>Data_Revised!H8</f>
        <v>23400</v>
      </c>
      <c r="I8" s="12">
        <f>Data_Revised!I8</f>
        <v>9</v>
      </c>
      <c r="J8" s="8"/>
      <c r="K8" s="56">
        <f t="shared" si="19"/>
        <v>1</v>
      </c>
      <c r="L8" s="60">
        <f>IF(B8=1,0,IF(K8&lt;=Parameters!$C$3,Parameters!$D$3,Parameters!$D$4))</f>
        <v>5.0000000000000001E-3</v>
      </c>
      <c r="M8" s="7">
        <f>IF(B8=1,Parameters!$C$27,ROUNDDOWN(M7*(1+L8),0))</f>
        <v>12240</v>
      </c>
      <c r="N8" s="63">
        <f>IF(B8=1,Parameters!$C$28,IF(K8&lt;&gt;K7,ROUND(N7*(1+Parameters!$C$29),2),N7))</f>
        <v>60</v>
      </c>
      <c r="O8" s="63">
        <f t="shared" si="4"/>
        <v>734400</v>
      </c>
      <c r="P8" s="60">
        <f>IF(K8=1,Parameters!$C$31,IF(K8&lt;&gt;K7,IF(N8&lt;=Parameters!$C$7,P7+Parameters!$D$7,P7+Parameters!$D$8),P7))</f>
        <v>0.06</v>
      </c>
      <c r="Q8" s="63">
        <f t="shared" si="5"/>
        <v>56.4</v>
      </c>
      <c r="R8" s="63">
        <f t="shared" si="6"/>
        <v>817800</v>
      </c>
      <c r="S8" s="7">
        <f t="shared" si="7"/>
        <v>26740</v>
      </c>
      <c r="T8" s="63">
        <f t="shared" si="8"/>
        <v>1552200</v>
      </c>
      <c r="U8" s="63">
        <f t="shared" si="9"/>
        <v>58.047868362004486</v>
      </c>
      <c r="V8" s="63">
        <f>ROUND(U8*(1+Parameters!$C$34),2)</f>
        <v>78.36</v>
      </c>
      <c r="W8" s="63">
        <f>ROUNDDOWN(S8*Parameters!$C$33,0)</f>
        <v>10696</v>
      </c>
      <c r="X8" s="66">
        <f t="shared" si="10"/>
        <v>838138.55999999994</v>
      </c>
      <c r="Y8" s="8"/>
      <c r="Z8" s="69">
        <f>IF($B8=1,Parameters!C$13,IF(AND($K8&lt;&gt;$K7,MOD($K8-1,Parameters!C$14)=0),ROUND(Z7*(1+Parameters!C$15),2),Z7))</f>
        <v>65</v>
      </c>
      <c r="AA8" s="63">
        <f>IF($B8=1,Parameters!D$13,IF(AND($K8&lt;&gt;$K7,MOD($K8-1,Parameters!D$14)=0),ROUND(AA7*(1+Parameters!D$15),2),AA7))</f>
        <v>30</v>
      </c>
      <c r="AB8" s="63">
        <f>IF($B8=1,Parameters!E$13,IF(AND($K8&lt;&gt;$K7,MOD($K8-1,Parameters!E$14)=0),ROUND(AB7*(1+Parameters!E$15),2),AB7))</f>
        <v>40</v>
      </c>
      <c r="AC8" s="63">
        <f>IF($B8=1,Parameters!F$13,IF(AND($K8&lt;&gt;$K7,MOD($K8-1,Parameters!F$14)=0),ROUND(AC7*(1+Parameters!F$15),2),AC7))</f>
        <v>50</v>
      </c>
      <c r="AD8" s="63">
        <f t="shared" si="11"/>
        <v>877500</v>
      </c>
      <c r="AE8" s="63">
        <f t="shared" si="2"/>
        <v>450000</v>
      </c>
      <c r="AF8" s="63">
        <f t="shared" si="2"/>
        <v>784000</v>
      </c>
      <c r="AG8" s="66">
        <f t="shared" si="2"/>
        <v>804999.99999999988</v>
      </c>
      <c r="AH8" s="8"/>
      <c r="AI8" s="72">
        <f>IF(B8=1,0,IF(I7&lt;Parameters!$C$18,Parameters!$D$18,IF(I7=Parameters!$C$19,Parameters!$D$19,Parameters!$D$20)))</f>
        <v>-0.01</v>
      </c>
      <c r="AJ8" s="63">
        <f>IF(B8=1,Parameters!$C$36,ROUND(AJ7*(1+AI8),2))</f>
        <v>25.5</v>
      </c>
      <c r="AK8" s="63">
        <f>H8/Parameters!$C$38*(Parameters!$C$38-I8)*AJ8</f>
        <v>417690</v>
      </c>
      <c r="AL8" s="63">
        <f>I8*Parameters!$C$37</f>
        <v>180000</v>
      </c>
      <c r="AM8" s="66">
        <f t="shared" si="12"/>
        <v>237690</v>
      </c>
      <c r="AN8" s="8"/>
      <c r="AO8" s="69">
        <f t="shared" si="13"/>
        <v>2844828.56</v>
      </c>
      <c r="AP8" s="63">
        <f t="shared" si="14"/>
        <v>2879700</v>
      </c>
      <c r="AQ8" s="76">
        <f t="shared" si="15"/>
        <v>-214871.44000000006</v>
      </c>
      <c r="AR8" s="66">
        <f>IF(B8=1,Parameters!$C$40+AQ8,AR7+AQ8)</f>
        <v>19397302.539999999</v>
      </c>
      <c r="AT8" s="56">
        <f>IF(B8=1,E8,IF(AW7&lt;Parameters!$C$24,0,IF(AND(AW7&lt;Parameters!$C$25,AT7=0),0,E8)))</f>
        <v>15000</v>
      </c>
      <c r="AU8" s="63">
        <f t="shared" si="3"/>
        <v>450000</v>
      </c>
      <c r="AV8" s="76">
        <f t="shared" si="16"/>
        <v>-214871.44000000006</v>
      </c>
      <c r="AW8" s="66">
        <f>IF(G8=1,Parameters!$C$40+AV8,AW7+AV8)</f>
        <v>19397302.539999999</v>
      </c>
      <c r="AY8" s="69">
        <f>IF(AND(B8=1,M8=Parameters!$C$27),0,IF(AND(K8&lt;=Parameters!$C$3,M8&gt;M7),0,IF(M8&lt;M7,0,1)))</f>
        <v>0</v>
      </c>
      <c r="AZ8" s="63">
        <f>IF(AND(B8=1,N8=Parameters!$C$28),0,IF(AND(K8&lt;&gt;K7,N8&gt;N7),0,IF(N8=N7,0,1)))</f>
        <v>0</v>
      </c>
      <c r="BA8" s="76">
        <f>IF(AND(B8=1,P8=Parameters!$C$31),0,IF(AND(K8&lt;&gt;K7,N8&lt;=Parameters!$C$7,P8&gt;P7),0,IF(AND(K8&lt;&gt;K7,N8&gt;Parameters!$C$8,P8=P7),0,IF(AND(K8=K7,P8=P7),0,1))))</f>
        <v>0</v>
      </c>
      <c r="BB8" s="76">
        <f t="shared" si="17"/>
        <v>0</v>
      </c>
      <c r="BC8" s="76">
        <f>IF(AND($B8=1,Z8=Parameters!C$13),0,IF(AND($K8&lt;&gt;$K7,MOD($K8-1,Parameters!C$14)=0,Z8&gt;Z7),0,IF(Z8=Z7,0,1)))</f>
        <v>0</v>
      </c>
      <c r="BD8" s="76">
        <f>IF(AND($B8=1,AA8=Parameters!D$13),0,IF(AND($K8&lt;&gt;$K7,MOD($K8-1,Parameters!D$14)=0,AA8&gt;AA7),0,IF(AA8=AA7,0,1)))</f>
        <v>0</v>
      </c>
      <c r="BE8" s="76">
        <f>IF(AND($B8=1,AB8=Parameters!E$13),0,IF(AND($K8&lt;&gt;$K7,MOD($K8-1,Parameters!E$14)=0,AB8&gt;AB7),0,IF(AB8=AB7,0,1)))</f>
        <v>0</v>
      </c>
      <c r="BF8" s="76">
        <f>IF(AND($B8=1,AC8=Parameters!F$13),0,IF(AND($K8&lt;&gt;$K7,MOD($K8-1,Parameters!F$14)=0,AC8&gt;AC7),0,IF(AC8=AC7,0,1)))</f>
        <v>0</v>
      </c>
      <c r="BG8" s="76">
        <f>IF(AND(B8=1,AJ8=Parameters!$C$36),0,IF(AND(I7&lt;Parameters!$C$18,AJ8&gt;AJ7),0,IF(AND(I7=Parameters!$C$19,AJ8=AJ7),0,IF(AND(I7&gt;Parameters!$C$20,AJ8&lt;AJ7),0,1))))</f>
        <v>0</v>
      </c>
      <c r="BH8" s="63">
        <f>IF(B8&lt;&gt;1,IF(AND(AQ8&gt;0,AR8&gt;AR7),0,IF(AND(AQ8&lt;0,AR8&lt;AR7),0,1)),IF(AND(AQ8&gt;0,AR8&gt;Parameters!$C$40),0,IF(AND(AQ8&lt;0,AR8&lt;Parameters!$C$40),0,1)))</f>
        <v>0</v>
      </c>
      <c r="BI8" s="63">
        <f>IF(AND(B8=1,AT8=E8),0,IF(AND(AW7&lt;Parameters!$C$24,AT8=0),0,IF(AND(AW7&lt;Parameters!$C$25,AT7=0,AT8=0),0,IF(AT8=E8,0,1))))</f>
        <v>0</v>
      </c>
      <c r="BJ8" s="63">
        <f>IF(B8&lt;&gt;1,IF(AND(AV8&gt;0,AW8&gt;AW7),0,IF(AND(AV8&lt;0,AW8&lt;AW7),0,1)),IF(AND(AV8&gt;0,AW8&gt;Parameters!$C$40),0,IF(AND(AV8&lt;0,AW8&lt;Parameters!$C$40),0,1)))</f>
        <v>0</v>
      </c>
      <c r="BK8" s="91">
        <f t="shared" si="18"/>
        <v>0</v>
      </c>
      <c r="BL8" s="74"/>
      <c r="BM8" s="74"/>
    </row>
    <row r="9" spans="2:65" x14ac:dyDescent="0.3">
      <c r="B9" s="101">
        <f>Data_Revised!B9</f>
        <v>6</v>
      </c>
      <c r="C9" s="7">
        <f>Data_Revised!C9</f>
        <v>10000</v>
      </c>
      <c r="D9" s="7">
        <f>Data_Revised!D9</f>
        <v>13500</v>
      </c>
      <c r="E9" s="7">
        <f>Data_Revised!E9</f>
        <v>23000</v>
      </c>
      <c r="F9" s="7">
        <f>Data_Revised!F9</f>
        <v>21000</v>
      </c>
      <c r="G9" s="7">
        <f>Data_Revised!G9</f>
        <v>18900</v>
      </c>
      <c r="H9" s="7">
        <f>Data_Revised!H9</f>
        <v>18600</v>
      </c>
      <c r="I9" s="12">
        <f>Data_Revised!I9</f>
        <v>2</v>
      </c>
      <c r="J9" s="8"/>
      <c r="K9" s="56">
        <f t="shared" si="19"/>
        <v>1</v>
      </c>
      <c r="L9" s="60">
        <f>IF(B9=1,0,IF(K9&lt;=Parameters!$C$3,Parameters!$D$3,Parameters!$D$4))</f>
        <v>5.0000000000000001E-3</v>
      </c>
      <c r="M9" s="7">
        <f>IF(B9=1,Parameters!$C$27,ROUNDDOWN(M8*(1+L9),0))</f>
        <v>12301</v>
      </c>
      <c r="N9" s="63">
        <f>IF(B9=1,Parameters!$C$28,IF(K9&lt;&gt;K8,ROUND(N8*(1+Parameters!$C$29),2),N8))</f>
        <v>60</v>
      </c>
      <c r="O9" s="63">
        <f t="shared" si="4"/>
        <v>738060</v>
      </c>
      <c r="P9" s="60">
        <f>IF(K9=1,Parameters!$C$31,IF(K9&lt;&gt;K8,IF(N9&lt;=Parameters!$C$7,P8+Parameters!$D$7,P8+Parameters!$D$8),P8))</f>
        <v>0.06</v>
      </c>
      <c r="Q9" s="63">
        <f t="shared" si="5"/>
        <v>56.4</v>
      </c>
      <c r="R9" s="63">
        <f t="shared" si="6"/>
        <v>564000</v>
      </c>
      <c r="S9" s="7">
        <f t="shared" si="7"/>
        <v>22301</v>
      </c>
      <c r="T9" s="63">
        <f t="shared" si="8"/>
        <v>1302060</v>
      </c>
      <c r="U9" s="63">
        <f t="shared" si="9"/>
        <v>58.385722613335723</v>
      </c>
      <c r="V9" s="63">
        <f>ROUND(U9*(1+Parameters!$C$34),2)</f>
        <v>78.819999999999993</v>
      </c>
      <c r="W9" s="63">
        <f>ROUNDDOWN(S9*Parameters!$C$33,0)</f>
        <v>8920</v>
      </c>
      <c r="X9" s="66">
        <f t="shared" si="10"/>
        <v>703074.39999999991</v>
      </c>
      <c r="Y9" s="8"/>
      <c r="Z9" s="69">
        <f>IF($B9=1,Parameters!C$13,IF(AND($K9&lt;&gt;$K8,MOD($K9-1,Parameters!C$14)=0),ROUND(Z8*(1+Parameters!C$15),2),Z8))</f>
        <v>65</v>
      </c>
      <c r="AA9" s="63">
        <f>IF($B9=1,Parameters!D$13,IF(AND($K9&lt;&gt;$K8,MOD($K9-1,Parameters!D$14)=0),ROUND(AA8*(1+Parameters!D$15),2),AA8))</f>
        <v>30</v>
      </c>
      <c r="AB9" s="63">
        <f>IF($B9=1,Parameters!E$13,IF(AND($K9&lt;&gt;$K8,MOD($K9-1,Parameters!E$14)=0),ROUND(AB8*(1+Parameters!E$15),2),AB8))</f>
        <v>40</v>
      </c>
      <c r="AC9" s="63">
        <f>IF($B9=1,Parameters!F$13,IF(AND($K9&lt;&gt;$K8,MOD($K9-1,Parameters!F$14)=0),ROUND(AC8*(1+Parameters!F$15),2),AC8))</f>
        <v>50</v>
      </c>
      <c r="AD9" s="63">
        <f t="shared" si="11"/>
        <v>877500</v>
      </c>
      <c r="AE9" s="63">
        <f t="shared" si="2"/>
        <v>690000</v>
      </c>
      <c r="AF9" s="63">
        <f t="shared" si="2"/>
        <v>840000</v>
      </c>
      <c r="AG9" s="66">
        <f t="shared" si="2"/>
        <v>945000</v>
      </c>
      <c r="AH9" s="8"/>
      <c r="AI9" s="72">
        <f>IF(B9=1,0,IF(I8&lt;Parameters!$C$18,Parameters!$D$18,IF(I8=Parameters!$C$19,Parameters!$D$19,Parameters!$D$20)))</f>
        <v>-0.01</v>
      </c>
      <c r="AJ9" s="63">
        <f>IF(B9=1,Parameters!$C$36,ROUND(AJ8*(1+AI9),2))</f>
        <v>25.25</v>
      </c>
      <c r="AK9" s="63">
        <f>H9/Parameters!$C$38*(Parameters!$C$38-I9)*AJ9</f>
        <v>438340</v>
      </c>
      <c r="AL9" s="63">
        <f>I9*Parameters!$C$37</f>
        <v>40000</v>
      </c>
      <c r="AM9" s="66">
        <f t="shared" si="12"/>
        <v>398340</v>
      </c>
      <c r="AN9" s="8"/>
      <c r="AO9" s="69">
        <f t="shared" si="13"/>
        <v>2926414.4</v>
      </c>
      <c r="AP9" s="63">
        <f t="shared" si="14"/>
        <v>2869560</v>
      </c>
      <c r="AQ9" s="76">
        <f t="shared" si="15"/>
        <v>16854.399999999907</v>
      </c>
      <c r="AR9" s="66">
        <f>IF(B9=1,Parameters!$C$40+AQ9,AR8+AQ9)</f>
        <v>19414156.939999998</v>
      </c>
      <c r="AT9" s="56">
        <f>IF(B9=1,E9,IF(AW8&lt;Parameters!$C$24,0,IF(AND(AW8&lt;Parameters!$C$25,AT8=0),0,E9)))</f>
        <v>23000</v>
      </c>
      <c r="AU9" s="63">
        <f t="shared" si="3"/>
        <v>690000</v>
      </c>
      <c r="AV9" s="76">
        <f t="shared" si="16"/>
        <v>16854.399999999907</v>
      </c>
      <c r="AW9" s="66">
        <f>IF(G9=1,Parameters!$C$40+AV9,AW8+AV9)</f>
        <v>19414156.939999998</v>
      </c>
      <c r="AY9" s="69">
        <f>IF(AND(B9=1,M9=Parameters!$C$27),0,IF(AND(K9&lt;=Parameters!$C$3,M9&gt;M8),0,IF(M9&lt;M8,0,1)))</f>
        <v>0</v>
      </c>
      <c r="AZ9" s="63">
        <f>IF(AND(B9=1,N9=Parameters!$C$28),0,IF(AND(K9&lt;&gt;K8,N9&gt;N8),0,IF(N9=N8,0,1)))</f>
        <v>0</v>
      </c>
      <c r="BA9" s="76">
        <f>IF(AND(B9=1,P9=Parameters!$C$31),0,IF(AND(K9&lt;&gt;K8,N9&lt;=Parameters!$C$7,P9&gt;P8),0,IF(AND(K9&lt;&gt;K8,N9&gt;Parameters!$C$8,P9=P8),0,IF(AND(K9=K8,P9=P8),0,1))))</f>
        <v>0</v>
      </c>
      <c r="BB9" s="76">
        <f t="shared" si="17"/>
        <v>0</v>
      </c>
      <c r="BC9" s="76">
        <f>IF(AND($B9=1,Z9=Parameters!C$13),0,IF(AND($K9&lt;&gt;$K8,MOD($K9-1,Parameters!C$14)=0,Z9&gt;Z8),0,IF(Z9=Z8,0,1)))</f>
        <v>0</v>
      </c>
      <c r="BD9" s="76">
        <f>IF(AND($B9=1,AA9=Parameters!D$13),0,IF(AND($K9&lt;&gt;$K8,MOD($K9-1,Parameters!D$14)=0,AA9&gt;AA8),0,IF(AA9=AA8,0,1)))</f>
        <v>0</v>
      </c>
      <c r="BE9" s="76">
        <f>IF(AND($B9=1,AB9=Parameters!E$13),0,IF(AND($K9&lt;&gt;$K8,MOD($K9-1,Parameters!E$14)=0,AB9&gt;AB8),0,IF(AB9=AB8,0,1)))</f>
        <v>0</v>
      </c>
      <c r="BF9" s="76">
        <f>IF(AND($B9=1,AC9=Parameters!F$13),0,IF(AND($K9&lt;&gt;$K8,MOD($K9-1,Parameters!F$14)=0,AC9&gt;AC8),0,IF(AC9=AC8,0,1)))</f>
        <v>0</v>
      </c>
      <c r="BG9" s="76">
        <f>IF(AND(B9=1,AJ9=Parameters!$C$36),0,IF(AND(I8&lt;Parameters!$C$18,AJ9&gt;AJ8),0,IF(AND(I8=Parameters!$C$19,AJ9=AJ8),0,IF(AND(I8&gt;Parameters!$C$20,AJ9&lt;AJ8),0,1))))</f>
        <v>0</v>
      </c>
      <c r="BH9" s="63">
        <f>IF(B9&lt;&gt;1,IF(AND(AQ9&gt;0,AR9&gt;AR8),0,IF(AND(AQ9&lt;0,AR9&lt;AR8),0,1)),IF(AND(AQ9&gt;0,AR9&gt;Parameters!$C$40),0,IF(AND(AQ9&lt;0,AR9&lt;Parameters!$C$40),0,1)))</f>
        <v>0</v>
      </c>
      <c r="BI9" s="63">
        <f>IF(AND(B9=1,AT9=E9),0,IF(AND(AW8&lt;Parameters!$C$24,AT9=0),0,IF(AND(AW8&lt;Parameters!$C$25,AT8=0,AT9=0),0,IF(AT9=E9,0,1))))</f>
        <v>0</v>
      </c>
      <c r="BJ9" s="63">
        <f>IF(B9&lt;&gt;1,IF(AND(AV9&gt;0,AW9&gt;AW8),0,IF(AND(AV9&lt;0,AW9&lt;AW8),0,1)),IF(AND(AV9&gt;0,AW9&gt;Parameters!$C$40),0,IF(AND(AV9&lt;0,AW9&lt;Parameters!$C$40),0,1)))</f>
        <v>0</v>
      </c>
      <c r="BK9" s="91">
        <f t="shared" si="18"/>
        <v>0</v>
      </c>
      <c r="BL9" s="74"/>
      <c r="BM9" s="74"/>
    </row>
    <row r="10" spans="2:65" x14ac:dyDescent="0.3">
      <c r="B10" s="101">
        <f>Data_Revised!B10</f>
        <v>7</v>
      </c>
      <c r="C10" s="7">
        <f>Data_Revised!C10</f>
        <v>14000</v>
      </c>
      <c r="D10" s="7">
        <f>Data_Revised!D10</f>
        <v>12000</v>
      </c>
      <c r="E10" s="7">
        <f>Data_Revised!E10</f>
        <v>23500</v>
      </c>
      <c r="F10" s="7">
        <f>Data_Revised!F10</f>
        <v>20300</v>
      </c>
      <c r="G10" s="7">
        <f>Data_Revised!G10</f>
        <v>20300</v>
      </c>
      <c r="H10" s="7">
        <f>Data_Revised!H10</f>
        <v>14400</v>
      </c>
      <c r="I10" s="12">
        <f>Data_Revised!I10</f>
        <v>4</v>
      </c>
      <c r="J10" s="8"/>
      <c r="K10" s="56">
        <f t="shared" si="19"/>
        <v>1</v>
      </c>
      <c r="L10" s="60">
        <f>IF(B10=1,0,IF(K10&lt;=Parameters!$C$3,Parameters!$D$3,Parameters!$D$4))</f>
        <v>5.0000000000000001E-3</v>
      </c>
      <c r="M10" s="7">
        <f>IF(B10=1,Parameters!$C$27,ROUNDDOWN(M9*(1+L10),0))</f>
        <v>12362</v>
      </c>
      <c r="N10" s="63">
        <f>IF(B10=1,Parameters!$C$28,IF(K10&lt;&gt;K9,ROUND(N9*(1+Parameters!$C$29),2),N9))</f>
        <v>60</v>
      </c>
      <c r="O10" s="63">
        <f t="shared" si="4"/>
        <v>741720</v>
      </c>
      <c r="P10" s="60">
        <f>IF(K10=1,Parameters!$C$31,IF(K10&lt;&gt;K9,IF(N10&lt;=Parameters!$C$7,P9+Parameters!$D$7,P9+Parameters!$D$8),P9))</f>
        <v>0.06</v>
      </c>
      <c r="Q10" s="63">
        <f t="shared" si="5"/>
        <v>56.4</v>
      </c>
      <c r="R10" s="63">
        <f t="shared" si="6"/>
        <v>789600</v>
      </c>
      <c r="S10" s="7">
        <f t="shared" si="7"/>
        <v>26362</v>
      </c>
      <c r="T10" s="63">
        <f t="shared" si="8"/>
        <v>1531320</v>
      </c>
      <c r="U10" s="63">
        <f t="shared" si="9"/>
        <v>58.088157195963888</v>
      </c>
      <c r="V10" s="63">
        <f>ROUND(U10*(1+Parameters!$C$34),2)</f>
        <v>78.42</v>
      </c>
      <c r="W10" s="63">
        <f>ROUNDDOWN(S10*Parameters!$C$33,0)</f>
        <v>10544</v>
      </c>
      <c r="X10" s="66">
        <f t="shared" si="10"/>
        <v>826860.48</v>
      </c>
      <c r="Y10" s="8"/>
      <c r="Z10" s="69">
        <f>IF($B10=1,Parameters!C$13,IF(AND($K10&lt;&gt;$K9,MOD($K10-1,Parameters!C$14)=0),ROUND(Z9*(1+Parameters!C$15),2),Z9))</f>
        <v>65</v>
      </c>
      <c r="AA10" s="63">
        <f>IF($B10=1,Parameters!D$13,IF(AND($K10&lt;&gt;$K9,MOD($K10-1,Parameters!D$14)=0),ROUND(AA9*(1+Parameters!D$15),2),AA9))</f>
        <v>30</v>
      </c>
      <c r="AB10" s="63">
        <f>IF($B10=1,Parameters!E$13,IF(AND($K10&lt;&gt;$K9,MOD($K10-1,Parameters!E$14)=0),ROUND(AB9*(1+Parameters!E$15),2),AB9))</f>
        <v>40</v>
      </c>
      <c r="AC10" s="63">
        <f>IF($B10=1,Parameters!F$13,IF(AND($K10&lt;&gt;$K9,MOD($K10-1,Parameters!F$14)=0),ROUND(AC9*(1+Parameters!F$15),2),AC9))</f>
        <v>50</v>
      </c>
      <c r="AD10" s="63">
        <f t="shared" si="11"/>
        <v>780000</v>
      </c>
      <c r="AE10" s="63">
        <f t="shared" si="2"/>
        <v>705000</v>
      </c>
      <c r="AF10" s="63">
        <f t="shared" si="2"/>
        <v>812000</v>
      </c>
      <c r="AG10" s="66">
        <f t="shared" si="2"/>
        <v>1015000</v>
      </c>
      <c r="AH10" s="8"/>
      <c r="AI10" s="72">
        <f>IF(B10=1,0,IF(I9&lt;Parameters!$C$18,Parameters!$D$18,IF(I9=Parameters!$C$19,Parameters!$D$19,Parameters!$D$20)))</f>
        <v>0.02</v>
      </c>
      <c r="AJ10" s="63">
        <f>IF(B10=1,Parameters!$C$36,ROUND(AJ9*(1+AI10),2))</f>
        <v>25.76</v>
      </c>
      <c r="AK10" s="63">
        <f>H10/Parameters!$C$38*(Parameters!$C$38-I10)*AJ10</f>
        <v>321484.80000000005</v>
      </c>
      <c r="AL10" s="63">
        <f>I10*Parameters!$C$37</f>
        <v>80000</v>
      </c>
      <c r="AM10" s="66">
        <f t="shared" si="12"/>
        <v>241484.80000000005</v>
      </c>
      <c r="AN10" s="8"/>
      <c r="AO10" s="69">
        <f t="shared" si="13"/>
        <v>2975345.2800000003</v>
      </c>
      <c r="AP10" s="63">
        <f t="shared" si="14"/>
        <v>3016320</v>
      </c>
      <c r="AQ10" s="76">
        <f t="shared" si="15"/>
        <v>-120974.71999999997</v>
      </c>
      <c r="AR10" s="66">
        <f>IF(B10=1,Parameters!$C$40+AQ10,AR9+AQ10)</f>
        <v>19293182.219999999</v>
      </c>
      <c r="AT10" s="56">
        <f>IF(B10=1,E10,IF(AW9&lt;Parameters!$C$24,0,IF(AND(AW9&lt;Parameters!$C$25,AT9=0),0,E10)))</f>
        <v>23500</v>
      </c>
      <c r="AU10" s="63">
        <f t="shared" si="3"/>
        <v>705000</v>
      </c>
      <c r="AV10" s="76">
        <f t="shared" si="16"/>
        <v>-120974.71999999997</v>
      </c>
      <c r="AW10" s="66">
        <f>IF(G10=1,Parameters!$C$40+AV10,AW9+AV10)</f>
        <v>19293182.219999999</v>
      </c>
      <c r="AY10" s="69">
        <f>IF(AND(B10=1,M10=Parameters!$C$27),0,IF(AND(K10&lt;=Parameters!$C$3,M10&gt;M9),0,IF(M10&lt;M9,0,1)))</f>
        <v>0</v>
      </c>
      <c r="AZ10" s="63">
        <f>IF(AND(B10=1,N10=Parameters!$C$28),0,IF(AND(K10&lt;&gt;K9,N10&gt;N9),0,IF(N10=N9,0,1)))</f>
        <v>0</v>
      </c>
      <c r="BA10" s="76">
        <f>IF(AND(B10=1,P10=Parameters!$C$31),0,IF(AND(K10&lt;&gt;K9,N10&lt;=Parameters!$C$7,P10&gt;P9),0,IF(AND(K10&lt;&gt;K9,N10&gt;Parameters!$C$8,P10=P9),0,IF(AND(K10=K9,P10=P9),0,1))))</f>
        <v>0</v>
      </c>
      <c r="BB10" s="76">
        <f t="shared" si="17"/>
        <v>0</v>
      </c>
      <c r="BC10" s="76">
        <f>IF(AND($B10=1,Z10=Parameters!C$13),0,IF(AND($K10&lt;&gt;$K9,MOD($K10-1,Parameters!C$14)=0,Z10&gt;Z9),0,IF(Z10=Z9,0,1)))</f>
        <v>0</v>
      </c>
      <c r="BD10" s="76">
        <f>IF(AND($B10=1,AA10=Parameters!D$13),0,IF(AND($K10&lt;&gt;$K9,MOD($K10-1,Parameters!D$14)=0,AA10&gt;AA9),0,IF(AA10=AA9,0,1)))</f>
        <v>0</v>
      </c>
      <c r="BE10" s="76">
        <f>IF(AND($B10=1,AB10=Parameters!E$13),0,IF(AND($K10&lt;&gt;$K9,MOD($K10-1,Parameters!E$14)=0,AB10&gt;AB9),0,IF(AB10=AB9,0,1)))</f>
        <v>0</v>
      </c>
      <c r="BF10" s="76">
        <f>IF(AND($B10=1,AC10=Parameters!F$13),0,IF(AND($K10&lt;&gt;$K9,MOD($K10-1,Parameters!F$14)=0,AC10&gt;AC9),0,IF(AC10=AC9,0,1)))</f>
        <v>0</v>
      </c>
      <c r="BG10" s="76">
        <f>IF(AND(B10=1,AJ10=Parameters!$C$36),0,IF(AND(I9&lt;Parameters!$C$18,AJ10&gt;AJ9),0,IF(AND(I9=Parameters!$C$19,AJ10=AJ9),0,IF(AND(I9&gt;Parameters!$C$20,AJ10&lt;AJ9),0,1))))</f>
        <v>0</v>
      </c>
      <c r="BH10" s="63">
        <f>IF(B10&lt;&gt;1,IF(AND(AQ10&gt;0,AR10&gt;AR9),0,IF(AND(AQ10&lt;0,AR10&lt;AR9),0,1)),IF(AND(AQ10&gt;0,AR10&gt;Parameters!$C$40),0,IF(AND(AQ10&lt;0,AR10&lt;Parameters!$C$40),0,1)))</f>
        <v>0</v>
      </c>
      <c r="BI10" s="63">
        <f>IF(AND(B10=1,AT10=E10),0,IF(AND(AW9&lt;Parameters!$C$24,AT10=0),0,IF(AND(AW9&lt;Parameters!$C$25,AT9=0,AT10=0),0,IF(AT10=E10,0,1))))</f>
        <v>0</v>
      </c>
      <c r="BJ10" s="63">
        <f>IF(B10&lt;&gt;1,IF(AND(AV10&gt;0,AW10&gt;AW9),0,IF(AND(AV10&lt;0,AW10&lt;AW9),0,1)),IF(AND(AV10&gt;0,AW10&gt;Parameters!$C$40),0,IF(AND(AV10&lt;0,AW10&lt;Parameters!$C$40),0,1)))</f>
        <v>0</v>
      </c>
      <c r="BK10" s="91">
        <f t="shared" si="18"/>
        <v>0</v>
      </c>
      <c r="BL10" s="74"/>
      <c r="BM10" s="74"/>
    </row>
    <row r="11" spans="2:65" x14ac:dyDescent="0.3">
      <c r="B11" s="101">
        <f>Data_Revised!B11</f>
        <v>8</v>
      </c>
      <c r="C11" s="7">
        <f>Data_Revised!C11</f>
        <v>20000</v>
      </c>
      <c r="D11" s="7">
        <f>Data_Revised!D11</f>
        <v>11500</v>
      </c>
      <c r="E11" s="7">
        <f>Data_Revised!E11</f>
        <v>18000</v>
      </c>
      <c r="F11" s="7">
        <f>Data_Revised!F11</f>
        <v>21000</v>
      </c>
      <c r="G11" s="7">
        <f>Data_Revised!G11</f>
        <v>18900</v>
      </c>
      <c r="H11" s="7">
        <f>Data_Revised!H11</f>
        <v>18000</v>
      </c>
      <c r="I11" s="12">
        <f>Data_Revised!I11</f>
        <v>4</v>
      </c>
      <c r="J11" s="8"/>
      <c r="K11" s="56">
        <f t="shared" si="19"/>
        <v>1</v>
      </c>
      <c r="L11" s="60">
        <f>IF(B11=1,0,IF(K11&lt;=Parameters!$C$3,Parameters!$D$3,Parameters!$D$4))</f>
        <v>5.0000000000000001E-3</v>
      </c>
      <c r="M11" s="7">
        <f>IF(B11=1,Parameters!$C$27,ROUNDDOWN(M10*(1+L11),0))</f>
        <v>12423</v>
      </c>
      <c r="N11" s="63">
        <f>IF(B11=1,Parameters!$C$28,IF(K11&lt;&gt;K10,ROUND(N10*(1+Parameters!$C$29),2),N10))</f>
        <v>60</v>
      </c>
      <c r="O11" s="63">
        <f t="shared" si="4"/>
        <v>745380</v>
      </c>
      <c r="P11" s="60">
        <f>IF(K11=1,Parameters!$C$31,IF(K11&lt;&gt;K10,IF(N11&lt;=Parameters!$C$7,P10+Parameters!$D$7,P10+Parameters!$D$8),P10))</f>
        <v>0.06</v>
      </c>
      <c r="Q11" s="63">
        <f t="shared" si="5"/>
        <v>56.4</v>
      </c>
      <c r="R11" s="63">
        <f t="shared" si="6"/>
        <v>1128000</v>
      </c>
      <c r="S11" s="7">
        <f t="shared" si="7"/>
        <v>32423</v>
      </c>
      <c r="T11" s="63">
        <f t="shared" si="8"/>
        <v>1873380</v>
      </c>
      <c r="U11" s="63">
        <f t="shared" si="9"/>
        <v>57.779354162168829</v>
      </c>
      <c r="V11" s="63">
        <f>ROUND(U11*(1+Parameters!$C$34),2)</f>
        <v>78</v>
      </c>
      <c r="W11" s="63">
        <f>ROUNDDOWN(S11*Parameters!$C$33,0)</f>
        <v>12969</v>
      </c>
      <c r="X11" s="66">
        <f t="shared" si="10"/>
        <v>1011582</v>
      </c>
      <c r="Y11" s="8"/>
      <c r="Z11" s="69">
        <f>IF($B11=1,Parameters!C$13,IF(AND($K11&lt;&gt;$K10,MOD($K11-1,Parameters!C$14)=0),ROUND(Z10*(1+Parameters!C$15),2),Z10))</f>
        <v>65</v>
      </c>
      <c r="AA11" s="63">
        <f>IF($B11=1,Parameters!D$13,IF(AND($K11&lt;&gt;$K10,MOD($K11-1,Parameters!D$14)=0),ROUND(AA10*(1+Parameters!D$15),2),AA10))</f>
        <v>30</v>
      </c>
      <c r="AB11" s="63">
        <f>IF($B11=1,Parameters!E$13,IF(AND($K11&lt;&gt;$K10,MOD($K11-1,Parameters!E$14)=0),ROUND(AB10*(1+Parameters!E$15),2),AB10))</f>
        <v>40</v>
      </c>
      <c r="AC11" s="63">
        <f>IF($B11=1,Parameters!F$13,IF(AND($K11&lt;&gt;$K10,MOD($K11-1,Parameters!F$14)=0),ROUND(AC10*(1+Parameters!F$15),2),AC10))</f>
        <v>50</v>
      </c>
      <c r="AD11" s="63">
        <f t="shared" si="11"/>
        <v>747500</v>
      </c>
      <c r="AE11" s="63">
        <f t="shared" si="2"/>
        <v>540000</v>
      </c>
      <c r="AF11" s="63">
        <f t="shared" si="2"/>
        <v>840000</v>
      </c>
      <c r="AG11" s="66">
        <f t="shared" si="2"/>
        <v>945000</v>
      </c>
      <c r="AH11" s="8"/>
      <c r="AI11" s="72">
        <f>IF(B11=1,0,IF(I10&lt;Parameters!$C$18,Parameters!$D$18,IF(I10=Parameters!$C$19,Parameters!$D$19,Parameters!$D$20)))</f>
        <v>0</v>
      </c>
      <c r="AJ11" s="63">
        <f>IF(B11=1,Parameters!$C$36,ROUND(AJ10*(1+AI11),2))</f>
        <v>25.76</v>
      </c>
      <c r="AK11" s="63">
        <f>H11/Parameters!$C$38*(Parameters!$C$38-I11)*AJ11</f>
        <v>401856</v>
      </c>
      <c r="AL11" s="63">
        <f>I11*Parameters!$C$37</f>
        <v>80000</v>
      </c>
      <c r="AM11" s="66">
        <f t="shared" si="12"/>
        <v>321856</v>
      </c>
      <c r="AN11" s="8"/>
      <c r="AO11" s="69">
        <f t="shared" si="13"/>
        <v>3198438</v>
      </c>
      <c r="AP11" s="63">
        <f t="shared" si="14"/>
        <v>3160880</v>
      </c>
      <c r="AQ11" s="76">
        <f t="shared" si="15"/>
        <v>-42442</v>
      </c>
      <c r="AR11" s="66">
        <f>IF(B11=1,Parameters!$C$40+AQ11,AR10+AQ11)</f>
        <v>19250740.219999999</v>
      </c>
      <c r="AT11" s="56">
        <f>IF(B11=1,E11,IF(AW10&lt;Parameters!$C$24,0,IF(AND(AW10&lt;Parameters!$C$25,AT10=0),0,E11)))</f>
        <v>18000</v>
      </c>
      <c r="AU11" s="63">
        <f t="shared" si="3"/>
        <v>540000</v>
      </c>
      <c r="AV11" s="76">
        <f t="shared" si="16"/>
        <v>-42442</v>
      </c>
      <c r="AW11" s="66">
        <f>IF(G11=1,Parameters!$C$40+AV11,AW10+AV11)</f>
        <v>19250740.219999999</v>
      </c>
      <c r="AY11" s="69">
        <f>IF(AND(B11=1,M11=Parameters!$C$27),0,IF(AND(K11&lt;=Parameters!$C$3,M11&gt;M10),0,IF(M11&lt;M10,0,1)))</f>
        <v>0</v>
      </c>
      <c r="AZ11" s="63">
        <f>IF(AND(B11=1,N11=Parameters!$C$28),0,IF(AND(K11&lt;&gt;K10,N11&gt;N10),0,IF(N11=N10,0,1)))</f>
        <v>0</v>
      </c>
      <c r="BA11" s="76">
        <f>IF(AND(B11=1,P11=Parameters!$C$31),0,IF(AND(K11&lt;&gt;K10,N11&lt;=Parameters!$C$7,P11&gt;P10),0,IF(AND(K11&lt;&gt;K10,N11&gt;Parameters!$C$8,P11=P10),0,IF(AND(K11=K10,P11=P10),0,1))))</f>
        <v>0</v>
      </c>
      <c r="BB11" s="76">
        <f t="shared" si="17"/>
        <v>0</v>
      </c>
      <c r="BC11" s="76">
        <f>IF(AND($B11=1,Z11=Parameters!C$13),0,IF(AND($K11&lt;&gt;$K10,MOD($K11-1,Parameters!C$14)=0,Z11&gt;Z10),0,IF(Z11=Z10,0,1)))</f>
        <v>0</v>
      </c>
      <c r="BD11" s="76">
        <f>IF(AND($B11=1,AA11=Parameters!D$13),0,IF(AND($K11&lt;&gt;$K10,MOD($K11-1,Parameters!D$14)=0,AA11&gt;AA10),0,IF(AA11=AA10,0,1)))</f>
        <v>0</v>
      </c>
      <c r="BE11" s="76">
        <f>IF(AND($B11=1,AB11=Parameters!E$13),0,IF(AND($K11&lt;&gt;$K10,MOD($K11-1,Parameters!E$14)=0,AB11&gt;AB10),0,IF(AB11=AB10,0,1)))</f>
        <v>0</v>
      </c>
      <c r="BF11" s="76">
        <f>IF(AND($B11=1,AC11=Parameters!F$13),0,IF(AND($K11&lt;&gt;$K10,MOD($K11-1,Parameters!F$14)=0,AC11&gt;AC10),0,IF(AC11=AC10,0,1)))</f>
        <v>0</v>
      </c>
      <c r="BG11" s="76">
        <f>IF(AND(B11=1,AJ11=Parameters!$C$36),0,IF(AND(I10&lt;Parameters!$C$18,AJ11&gt;AJ10),0,IF(AND(I10=Parameters!$C$19,AJ11=AJ10),0,IF(AND(I10&gt;Parameters!$C$20,AJ11&lt;AJ10),0,1))))</f>
        <v>0</v>
      </c>
      <c r="BH11" s="63">
        <f>IF(B11&lt;&gt;1,IF(AND(AQ11&gt;0,AR11&gt;AR10),0,IF(AND(AQ11&lt;0,AR11&lt;AR10),0,1)),IF(AND(AQ11&gt;0,AR11&gt;Parameters!$C$40),0,IF(AND(AQ11&lt;0,AR11&lt;Parameters!$C$40),0,1)))</f>
        <v>0</v>
      </c>
      <c r="BI11" s="63">
        <f>IF(AND(B11=1,AT11=E11),0,IF(AND(AW10&lt;Parameters!$C$24,AT11=0),0,IF(AND(AW10&lt;Parameters!$C$25,AT10=0,AT11=0),0,IF(AT11=E11,0,1))))</f>
        <v>0</v>
      </c>
      <c r="BJ11" s="63">
        <f>IF(B11&lt;&gt;1,IF(AND(AV11&gt;0,AW11&gt;AW10),0,IF(AND(AV11&lt;0,AW11&lt;AW10),0,1)),IF(AND(AV11&gt;0,AW11&gt;Parameters!$C$40),0,IF(AND(AV11&lt;0,AW11&lt;Parameters!$C$40),0,1)))</f>
        <v>0</v>
      </c>
      <c r="BK11" s="91">
        <f t="shared" si="18"/>
        <v>0</v>
      </c>
      <c r="BL11" s="74"/>
      <c r="BM11" s="74"/>
    </row>
    <row r="12" spans="2:65" x14ac:dyDescent="0.3">
      <c r="B12" s="101">
        <f>Data_Revised!B12</f>
        <v>9</v>
      </c>
      <c r="C12" s="7">
        <f>Data_Revised!C12</f>
        <v>19500</v>
      </c>
      <c r="D12" s="7">
        <f>Data_Revised!D12</f>
        <v>13500</v>
      </c>
      <c r="E12" s="7">
        <f>Data_Revised!E12</f>
        <v>20000</v>
      </c>
      <c r="F12" s="7">
        <f>Data_Revised!F12</f>
        <v>20300</v>
      </c>
      <c r="G12" s="7">
        <f>Data_Revised!G12</f>
        <v>18200</v>
      </c>
      <c r="H12" s="7">
        <f>Data_Revised!H12</f>
        <v>23700</v>
      </c>
      <c r="I12" s="12">
        <f>Data_Revised!I12</f>
        <v>2</v>
      </c>
      <c r="J12" s="8"/>
      <c r="K12" s="56">
        <f t="shared" si="19"/>
        <v>1</v>
      </c>
      <c r="L12" s="60">
        <f>IF(B12=1,0,IF(K12&lt;=Parameters!$C$3,Parameters!$D$3,Parameters!$D$4))</f>
        <v>5.0000000000000001E-3</v>
      </c>
      <c r="M12" s="7">
        <f>IF(B12=1,Parameters!$C$27,ROUNDDOWN(M11*(1+L12),0))</f>
        <v>12485</v>
      </c>
      <c r="N12" s="63">
        <f>IF(B12=1,Parameters!$C$28,IF(K12&lt;&gt;K11,ROUND(N11*(1+Parameters!$C$29),2),N11))</f>
        <v>60</v>
      </c>
      <c r="O12" s="63">
        <f t="shared" si="4"/>
        <v>749100</v>
      </c>
      <c r="P12" s="60">
        <f>IF(K12=1,Parameters!$C$31,IF(K12&lt;&gt;K11,IF(N12&lt;=Parameters!$C$7,P11+Parameters!$D$7,P11+Parameters!$D$8),P11))</f>
        <v>0.06</v>
      </c>
      <c r="Q12" s="63">
        <f t="shared" si="5"/>
        <v>56.4</v>
      </c>
      <c r="R12" s="63">
        <f t="shared" si="6"/>
        <v>1099800</v>
      </c>
      <c r="S12" s="7">
        <f t="shared" si="7"/>
        <v>31985</v>
      </c>
      <c r="T12" s="63">
        <f t="shared" si="8"/>
        <v>1848900</v>
      </c>
      <c r="U12" s="63">
        <f t="shared" si="9"/>
        <v>57.805221197436296</v>
      </c>
      <c r="V12" s="63">
        <f>ROUND(U12*(1+Parameters!$C$34),2)</f>
        <v>78.040000000000006</v>
      </c>
      <c r="W12" s="63">
        <f>ROUNDDOWN(S12*Parameters!$C$33,0)</f>
        <v>12794</v>
      </c>
      <c r="X12" s="66">
        <f t="shared" si="10"/>
        <v>998443.76000000013</v>
      </c>
      <c r="Y12" s="8"/>
      <c r="Z12" s="69">
        <f>IF($B12=1,Parameters!C$13,IF(AND($K12&lt;&gt;$K11,MOD($K12-1,Parameters!C$14)=0),ROUND(Z11*(1+Parameters!C$15),2),Z11))</f>
        <v>65</v>
      </c>
      <c r="AA12" s="63">
        <f>IF($B12=1,Parameters!D$13,IF(AND($K12&lt;&gt;$K11,MOD($K12-1,Parameters!D$14)=0),ROUND(AA11*(1+Parameters!D$15),2),AA11))</f>
        <v>30</v>
      </c>
      <c r="AB12" s="63">
        <f>IF($B12=1,Parameters!E$13,IF(AND($K12&lt;&gt;$K11,MOD($K12-1,Parameters!E$14)=0),ROUND(AB11*(1+Parameters!E$15),2),AB11))</f>
        <v>40</v>
      </c>
      <c r="AC12" s="63">
        <f>IF($B12=1,Parameters!F$13,IF(AND($K12&lt;&gt;$K11,MOD($K12-1,Parameters!F$14)=0),ROUND(AC11*(1+Parameters!F$15),2),AC11))</f>
        <v>50</v>
      </c>
      <c r="AD12" s="63">
        <f t="shared" si="11"/>
        <v>877500</v>
      </c>
      <c r="AE12" s="63">
        <f t="shared" si="2"/>
        <v>600000</v>
      </c>
      <c r="AF12" s="63">
        <f t="shared" si="2"/>
        <v>812000</v>
      </c>
      <c r="AG12" s="66">
        <f t="shared" si="2"/>
        <v>910000</v>
      </c>
      <c r="AH12" s="8"/>
      <c r="AI12" s="72">
        <f>IF(B12=1,0,IF(I11&lt;Parameters!$C$18,Parameters!$D$18,IF(I11=Parameters!$C$19,Parameters!$D$19,Parameters!$D$20)))</f>
        <v>0</v>
      </c>
      <c r="AJ12" s="63">
        <f>IF(B12=1,Parameters!$C$36,ROUND(AJ11*(1+AI12),2))</f>
        <v>25.76</v>
      </c>
      <c r="AK12" s="63">
        <f>H12/Parameters!$C$38*(Parameters!$C$38-I12)*AJ12</f>
        <v>569811.20000000007</v>
      </c>
      <c r="AL12" s="63">
        <f>I12*Parameters!$C$37</f>
        <v>40000</v>
      </c>
      <c r="AM12" s="66">
        <f t="shared" si="12"/>
        <v>529811.20000000007</v>
      </c>
      <c r="AN12" s="8"/>
      <c r="AO12" s="69">
        <f t="shared" si="13"/>
        <v>3290254.9600000004</v>
      </c>
      <c r="AP12" s="63">
        <f t="shared" si="14"/>
        <v>3326400</v>
      </c>
      <c r="AQ12" s="76">
        <f t="shared" si="15"/>
        <v>-76145.039999999688</v>
      </c>
      <c r="AR12" s="66">
        <f>IF(B12=1,Parameters!$C$40+AQ12,AR11+AQ12)</f>
        <v>19174595.18</v>
      </c>
      <c r="AT12" s="56">
        <f>IF(B12=1,E12,IF(AW11&lt;Parameters!$C$24,0,IF(AND(AW11&lt;Parameters!$C$25,AT11=0),0,E12)))</f>
        <v>20000</v>
      </c>
      <c r="AU12" s="63">
        <f t="shared" si="3"/>
        <v>600000</v>
      </c>
      <c r="AV12" s="76">
        <f t="shared" si="16"/>
        <v>-76145.039999999688</v>
      </c>
      <c r="AW12" s="66">
        <f>IF(G12=1,Parameters!$C$40+AV12,AW11+AV12)</f>
        <v>19174595.18</v>
      </c>
      <c r="AY12" s="69">
        <f>IF(AND(B12=1,M12=Parameters!$C$27),0,IF(AND(K12&lt;=Parameters!$C$3,M12&gt;M11),0,IF(M12&lt;M11,0,1)))</f>
        <v>0</v>
      </c>
      <c r="AZ12" s="63">
        <f>IF(AND(B12=1,N12=Parameters!$C$28),0,IF(AND(K12&lt;&gt;K11,N12&gt;N11),0,IF(N12=N11,0,1)))</f>
        <v>0</v>
      </c>
      <c r="BA12" s="76">
        <f>IF(AND(B12=1,P12=Parameters!$C$31),0,IF(AND(K12&lt;&gt;K11,N12&lt;=Parameters!$C$7,P12&gt;P11),0,IF(AND(K12&lt;&gt;K11,N12&gt;Parameters!$C$8,P12=P11),0,IF(AND(K12=K11,P12=P11),0,1))))</f>
        <v>0</v>
      </c>
      <c r="BB12" s="76">
        <f t="shared" si="17"/>
        <v>0</v>
      </c>
      <c r="BC12" s="76">
        <f>IF(AND($B12=1,Z12=Parameters!C$13),0,IF(AND($K12&lt;&gt;$K11,MOD($K12-1,Parameters!C$14)=0,Z12&gt;Z11),0,IF(Z12=Z11,0,1)))</f>
        <v>0</v>
      </c>
      <c r="BD12" s="76">
        <f>IF(AND($B12=1,AA12=Parameters!D$13),0,IF(AND($K12&lt;&gt;$K11,MOD($K12-1,Parameters!D$14)=0,AA12&gt;AA11),0,IF(AA12=AA11,0,1)))</f>
        <v>0</v>
      </c>
      <c r="BE12" s="76">
        <f>IF(AND($B12=1,AB12=Parameters!E$13),0,IF(AND($K12&lt;&gt;$K11,MOD($K12-1,Parameters!E$14)=0,AB12&gt;AB11),0,IF(AB12=AB11,0,1)))</f>
        <v>0</v>
      </c>
      <c r="BF12" s="76">
        <f>IF(AND($B12=1,AC12=Parameters!F$13),0,IF(AND($K12&lt;&gt;$K11,MOD($K12-1,Parameters!F$14)=0,AC12&gt;AC11),0,IF(AC12=AC11,0,1)))</f>
        <v>0</v>
      </c>
      <c r="BG12" s="76">
        <f>IF(AND(B12=1,AJ12=Parameters!$C$36),0,IF(AND(I11&lt;Parameters!$C$18,AJ12&gt;AJ11),0,IF(AND(I11=Parameters!$C$19,AJ12=AJ11),0,IF(AND(I11&gt;Parameters!$C$20,AJ12&lt;AJ11),0,1))))</f>
        <v>0</v>
      </c>
      <c r="BH12" s="63">
        <f>IF(B12&lt;&gt;1,IF(AND(AQ12&gt;0,AR12&gt;AR11),0,IF(AND(AQ12&lt;0,AR12&lt;AR11),0,1)),IF(AND(AQ12&gt;0,AR12&gt;Parameters!$C$40),0,IF(AND(AQ12&lt;0,AR12&lt;Parameters!$C$40),0,1)))</f>
        <v>0</v>
      </c>
      <c r="BI12" s="63">
        <f>IF(AND(B12=1,AT12=E12),0,IF(AND(AW11&lt;Parameters!$C$24,AT12=0),0,IF(AND(AW11&lt;Parameters!$C$25,AT11=0,AT12=0),0,IF(AT12=E12,0,1))))</f>
        <v>0</v>
      </c>
      <c r="BJ12" s="63">
        <f>IF(B12&lt;&gt;1,IF(AND(AV12&gt;0,AW12&gt;AW11),0,IF(AND(AV12&lt;0,AW12&lt;AW11),0,1)),IF(AND(AV12&gt;0,AW12&gt;Parameters!$C$40),0,IF(AND(AV12&lt;0,AW12&lt;Parameters!$C$40),0,1)))</f>
        <v>0</v>
      </c>
      <c r="BK12" s="91">
        <f t="shared" si="18"/>
        <v>0</v>
      </c>
      <c r="BL12" s="74"/>
      <c r="BM12" s="74"/>
    </row>
    <row r="13" spans="2:65" x14ac:dyDescent="0.3">
      <c r="B13" s="101">
        <f>Data_Revised!B13</f>
        <v>10</v>
      </c>
      <c r="C13" s="7">
        <f>Data_Revised!C13</f>
        <v>19500</v>
      </c>
      <c r="D13" s="7">
        <f>Data_Revised!D13</f>
        <v>10000</v>
      </c>
      <c r="E13" s="7">
        <f>Data_Revised!E13</f>
        <v>23500</v>
      </c>
      <c r="F13" s="7">
        <f>Data_Revised!F13</f>
        <v>23100</v>
      </c>
      <c r="G13" s="7">
        <f>Data_Revised!G13</f>
        <v>13300</v>
      </c>
      <c r="H13" s="7">
        <f>Data_Revised!H13</f>
        <v>18000</v>
      </c>
      <c r="I13" s="12">
        <f>Data_Revised!I13</f>
        <v>6</v>
      </c>
      <c r="J13" s="8"/>
      <c r="K13" s="56">
        <f t="shared" si="19"/>
        <v>1</v>
      </c>
      <c r="L13" s="60">
        <f>IF(B13=1,0,IF(K13&lt;=Parameters!$C$3,Parameters!$D$3,Parameters!$D$4))</f>
        <v>5.0000000000000001E-3</v>
      </c>
      <c r="M13" s="7">
        <f>IF(B13=1,Parameters!$C$27,ROUNDDOWN(M12*(1+L13),0))</f>
        <v>12547</v>
      </c>
      <c r="N13" s="63">
        <f>IF(B13=1,Parameters!$C$28,IF(K13&lt;&gt;K12,ROUND(N12*(1+Parameters!$C$29),2),N12))</f>
        <v>60</v>
      </c>
      <c r="O13" s="63">
        <f t="shared" si="4"/>
        <v>752820</v>
      </c>
      <c r="P13" s="60">
        <f>IF(K13=1,Parameters!$C$31,IF(K13&lt;&gt;K12,IF(N13&lt;=Parameters!$C$7,P12+Parameters!$D$7,P12+Parameters!$D$8),P12))</f>
        <v>0.06</v>
      </c>
      <c r="Q13" s="63">
        <f t="shared" si="5"/>
        <v>56.4</v>
      </c>
      <c r="R13" s="63">
        <f t="shared" si="6"/>
        <v>1099800</v>
      </c>
      <c r="S13" s="7">
        <f t="shared" si="7"/>
        <v>32047</v>
      </c>
      <c r="T13" s="63">
        <f t="shared" si="8"/>
        <v>1852620</v>
      </c>
      <c r="U13" s="63">
        <f t="shared" si="9"/>
        <v>57.809467344837273</v>
      </c>
      <c r="V13" s="63">
        <f>ROUND(U13*(1+Parameters!$C$34),2)</f>
        <v>78.040000000000006</v>
      </c>
      <c r="W13" s="63">
        <f>ROUNDDOWN(S13*Parameters!$C$33,0)</f>
        <v>12818</v>
      </c>
      <c r="X13" s="66">
        <f t="shared" si="10"/>
        <v>1000316.7200000001</v>
      </c>
      <c r="Y13" s="8"/>
      <c r="Z13" s="69">
        <f>IF($B13=1,Parameters!C$13,IF(AND($K13&lt;&gt;$K12,MOD($K13-1,Parameters!C$14)=0),ROUND(Z12*(1+Parameters!C$15),2),Z12))</f>
        <v>65</v>
      </c>
      <c r="AA13" s="63">
        <f>IF($B13=1,Parameters!D$13,IF(AND($K13&lt;&gt;$K12,MOD($K13-1,Parameters!D$14)=0),ROUND(AA12*(1+Parameters!D$15),2),AA12))</f>
        <v>30</v>
      </c>
      <c r="AB13" s="63">
        <f>IF($B13=1,Parameters!E$13,IF(AND($K13&lt;&gt;$K12,MOD($K13-1,Parameters!E$14)=0),ROUND(AB12*(1+Parameters!E$15),2),AB12))</f>
        <v>40</v>
      </c>
      <c r="AC13" s="63">
        <f>IF($B13=1,Parameters!F$13,IF(AND($K13&lt;&gt;$K12,MOD($K13-1,Parameters!F$14)=0),ROUND(AC12*(1+Parameters!F$15),2),AC12))</f>
        <v>50</v>
      </c>
      <c r="AD13" s="63">
        <f t="shared" si="11"/>
        <v>650000</v>
      </c>
      <c r="AE13" s="63">
        <f t="shared" si="2"/>
        <v>705000</v>
      </c>
      <c r="AF13" s="63">
        <f t="shared" si="2"/>
        <v>924000</v>
      </c>
      <c r="AG13" s="66">
        <f t="shared" si="2"/>
        <v>665000</v>
      </c>
      <c r="AH13" s="8"/>
      <c r="AI13" s="72">
        <f>IF(B13=1,0,IF(I12&lt;Parameters!$C$18,Parameters!$D$18,IF(I12=Parameters!$C$19,Parameters!$D$19,Parameters!$D$20)))</f>
        <v>0.02</v>
      </c>
      <c r="AJ13" s="63">
        <f>IF(B13=1,Parameters!$C$36,ROUND(AJ12*(1+AI13),2))</f>
        <v>26.28</v>
      </c>
      <c r="AK13" s="63">
        <f>H13/Parameters!$C$38*(Parameters!$C$38-I13)*AJ13</f>
        <v>378432</v>
      </c>
      <c r="AL13" s="63">
        <f>I13*Parameters!$C$37</f>
        <v>120000</v>
      </c>
      <c r="AM13" s="66">
        <f t="shared" si="12"/>
        <v>258432</v>
      </c>
      <c r="AN13" s="8"/>
      <c r="AO13" s="69">
        <f t="shared" si="13"/>
        <v>2967748.72</v>
      </c>
      <c r="AP13" s="63">
        <f t="shared" si="14"/>
        <v>3207620</v>
      </c>
      <c r="AQ13" s="76">
        <f t="shared" si="15"/>
        <v>-359871.2799999998</v>
      </c>
      <c r="AR13" s="66">
        <f>IF(B13=1,Parameters!$C$40+AQ13,AR12+AQ13)</f>
        <v>18814723.899999999</v>
      </c>
      <c r="AT13" s="56">
        <f>IF(B13=1,E13,IF(AW12&lt;Parameters!$C$24,0,IF(AND(AW12&lt;Parameters!$C$25,AT12=0),0,E13)))</f>
        <v>23500</v>
      </c>
      <c r="AU13" s="63">
        <f t="shared" si="3"/>
        <v>705000</v>
      </c>
      <c r="AV13" s="76">
        <f t="shared" si="16"/>
        <v>-359871.2799999998</v>
      </c>
      <c r="AW13" s="66">
        <f>IF(G13=1,Parameters!$C$40+AV13,AW12+AV13)</f>
        <v>18814723.899999999</v>
      </c>
      <c r="AY13" s="69">
        <f>IF(AND(B13=1,M13=Parameters!$C$27),0,IF(AND(K13&lt;=Parameters!$C$3,M13&gt;M12),0,IF(M13&lt;M12,0,1)))</f>
        <v>0</v>
      </c>
      <c r="AZ13" s="63">
        <f>IF(AND(B13=1,N13=Parameters!$C$28),0,IF(AND(K13&lt;&gt;K12,N13&gt;N12),0,IF(N13=N12,0,1)))</f>
        <v>0</v>
      </c>
      <c r="BA13" s="76">
        <f>IF(AND(B13=1,P13=Parameters!$C$31),0,IF(AND(K13&lt;&gt;K12,N13&lt;=Parameters!$C$7,P13&gt;P12),0,IF(AND(K13&lt;&gt;K12,N13&gt;Parameters!$C$8,P13=P12),0,IF(AND(K13=K12,P13=P12),0,1))))</f>
        <v>0</v>
      </c>
      <c r="BB13" s="76">
        <f t="shared" si="17"/>
        <v>0</v>
      </c>
      <c r="BC13" s="76">
        <f>IF(AND($B13=1,Z13=Parameters!C$13),0,IF(AND($K13&lt;&gt;$K12,MOD($K13-1,Parameters!C$14)=0,Z13&gt;Z12),0,IF(Z13=Z12,0,1)))</f>
        <v>0</v>
      </c>
      <c r="BD13" s="76">
        <f>IF(AND($B13=1,AA13=Parameters!D$13),0,IF(AND($K13&lt;&gt;$K12,MOD($K13-1,Parameters!D$14)=0,AA13&gt;AA12),0,IF(AA13=AA12,0,1)))</f>
        <v>0</v>
      </c>
      <c r="BE13" s="76">
        <f>IF(AND($B13=1,AB13=Parameters!E$13),0,IF(AND($K13&lt;&gt;$K12,MOD($K13-1,Parameters!E$14)=0,AB13&gt;AB12),0,IF(AB13=AB12,0,1)))</f>
        <v>0</v>
      </c>
      <c r="BF13" s="76">
        <f>IF(AND($B13=1,AC13=Parameters!F$13),0,IF(AND($K13&lt;&gt;$K12,MOD($K13-1,Parameters!F$14)=0,AC13&gt;AC12),0,IF(AC13=AC12,0,1)))</f>
        <v>0</v>
      </c>
      <c r="BG13" s="76">
        <f>IF(AND(B13=1,AJ13=Parameters!$C$36),0,IF(AND(I12&lt;Parameters!$C$18,AJ13&gt;AJ12),0,IF(AND(I12=Parameters!$C$19,AJ13=AJ12),0,IF(AND(I12&gt;Parameters!$C$20,AJ13&lt;AJ12),0,1))))</f>
        <v>0</v>
      </c>
      <c r="BH13" s="63">
        <f>IF(B13&lt;&gt;1,IF(AND(AQ13&gt;0,AR13&gt;AR12),0,IF(AND(AQ13&lt;0,AR13&lt;AR12),0,1)),IF(AND(AQ13&gt;0,AR13&gt;Parameters!$C$40),0,IF(AND(AQ13&lt;0,AR13&lt;Parameters!$C$40),0,1)))</f>
        <v>0</v>
      </c>
      <c r="BI13" s="63">
        <f>IF(AND(B13=1,AT13=E13),0,IF(AND(AW12&lt;Parameters!$C$24,AT13=0),0,IF(AND(AW12&lt;Parameters!$C$25,AT12=0,AT13=0),0,IF(AT13=E13,0,1))))</f>
        <v>0</v>
      </c>
      <c r="BJ13" s="63">
        <f>IF(B13&lt;&gt;1,IF(AND(AV13&gt;0,AW13&gt;AW12),0,IF(AND(AV13&lt;0,AW13&lt;AW12),0,1)),IF(AND(AV13&gt;0,AW13&gt;Parameters!$C$40),0,IF(AND(AV13&lt;0,AW13&lt;Parameters!$C$40),0,1)))</f>
        <v>0</v>
      </c>
      <c r="BK13" s="91">
        <f t="shared" si="18"/>
        <v>0</v>
      </c>
      <c r="BL13" s="74"/>
      <c r="BM13" s="74"/>
    </row>
    <row r="14" spans="2:65" x14ac:dyDescent="0.3">
      <c r="B14" s="101">
        <f>Data_Revised!B14</f>
        <v>11</v>
      </c>
      <c r="C14" s="7">
        <f>Data_Revised!C14</f>
        <v>17000</v>
      </c>
      <c r="D14" s="7">
        <f>Data_Revised!D14</f>
        <v>10000</v>
      </c>
      <c r="E14" s="7">
        <f>Data_Revised!E14</f>
        <v>16500</v>
      </c>
      <c r="F14" s="7">
        <f>Data_Revised!F14</f>
        <v>22400</v>
      </c>
      <c r="G14" s="7">
        <f>Data_Revised!G14</f>
        <v>16099.999999999998</v>
      </c>
      <c r="H14" s="7">
        <f>Data_Revised!H14</f>
        <v>13200</v>
      </c>
      <c r="I14" s="12">
        <f>Data_Revised!I14</f>
        <v>5</v>
      </c>
      <c r="J14" s="8"/>
      <c r="K14" s="56">
        <f t="shared" si="19"/>
        <v>1</v>
      </c>
      <c r="L14" s="60">
        <f>IF(B14=1,0,IF(K14&lt;=Parameters!$C$3,Parameters!$D$3,Parameters!$D$4))</f>
        <v>5.0000000000000001E-3</v>
      </c>
      <c r="M14" s="7">
        <f>IF(B14=1,Parameters!$C$27,ROUNDDOWN(M13*(1+L14),0))</f>
        <v>12609</v>
      </c>
      <c r="N14" s="63">
        <f>IF(B14=1,Parameters!$C$28,IF(K14&lt;&gt;K13,ROUND(N13*(1+Parameters!$C$29),2),N13))</f>
        <v>60</v>
      </c>
      <c r="O14" s="63">
        <f t="shared" si="4"/>
        <v>756540</v>
      </c>
      <c r="P14" s="60">
        <f>IF(K14=1,Parameters!$C$31,IF(K14&lt;&gt;K13,IF(N14&lt;=Parameters!$C$7,P13+Parameters!$D$7,P13+Parameters!$D$8),P13))</f>
        <v>0.06</v>
      </c>
      <c r="Q14" s="63">
        <f t="shared" si="5"/>
        <v>56.4</v>
      </c>
      <c r="R14" s="63">
        <f t="shared" si="6"/>
        <v>958800</v>
      </c>
      <c r="S14" s="7">
        <f t="shared" si="7"/>
        <v>29609</v>
      </c>
      <c r="T14" s="63">
        <f t="shared" si="8"/>
        <v>1715340</v>
      </c>
      <c r="U14" s="63">
        <f t="shared" si="9"/>
        <v>57.933060893647202</v>
      </c>
      <c r="V14" s="63">
        <f>ROUND(U14*(1+Parameters!$C$34),2)</f>
        <v>78.209999999999994</v>
      </c>
      <c r="W14" s="63">
        <f>ROUNDDOWN(S14*Parameters!$C$33,0)</f>
        <v>11843</v>
      </c>
      <c r="X14" s="66">
        <f t="shared" si="10"/>
        <v>926241.02999999991</v>
      </c>
      <c r="Y14" s="8"/>
      <c r="Z14" s="69">
        <f>IF($B14=1,Parameters!C$13,IF(AND($K14&lt;&gt;$K13,MOD($K14-1,Parameters!C$14)=0),ROUND(Z13*(1+Parameters!C$15),2),Z13))</f>
        <v>65</v>
      </c>
      <c r="AA14" s="63">
        <f>IF($B14=1,Parameters!D$13,IF(AND($K14&lt;&gt;$K13,MOD($K14-1,Parameters!D$14)=0),ROUND(AA13*(1+Parameters!D$15),2),AA13))</f>
        <v>30</v>
      </c>
      <c r="AB14" s="63">
        <f>IF($B14=1,Parameters!E$13,IF(AND($K14&lt;&gt;$K13,MOD($K14-1,Parameters!E$14)=0),ROUND(AB13*(1+Parameters!E$15),2),AB13))</f>
        <v>40</v>
      </c>
      <c r="AC14" s="63">
        <f>IF($B14=1,Parameters!F$13,IF(AND($K14&lt;&gt;$K13,MOD($K14-1,Parameters!F$14)=0),ROUND(AC13*(1+Parameters!F$15),2),AC13))</f>
        <v>50</v>
      </c>
      <c r="AD14" s="63">
        <f t="shared" si="11"/>
        <v>650000</v>
      </c>
      <c r="AE14" s="63">
        <f t="shared" si="2"/>
        <v>495000</v>
      </c>
      <c r="AF14" s="63">
        <f t="shared" si="2"/>
        <v>896000</v>
      </c>
      <c r="AG14" s="66">
        <f t="shared" si="2"/>
        <v>804999.99999999988</v>
      </c>
      <c r="AH14" s="8"/>
      <c r="AI14" s="72">
        <f>IF(B14=1,0,IF(I13&lt;Parameters!$C$18,Parameters!$D$18,IF(I13=Parameters!$C$19,Parameters!$D$19,Parameters!$D$20)))</f>
        <v>-0.01</v>
      </c>
      <c r="AJ14" s="63">
        <f>IF(B14=1,Parameters!$C$36,ROUND(AJ13*(1+AI14),2))</f>
        <v>26.02</v>
      </c>
      <c r="AK14" s="63">
        <f>H14/Parameters!$C$38*(Parameters!$C$38-I14)*AJ14</f>
        <v>286220</v>
      </c>
      <c r="AL14" s="63">
        <f>I14*Parameters!$C$37</f>
        <v>100000</v>
      </c>
      <c r="AM14" s="66">
        <f t="shared" si="12"/>
        <v>186220</v>
      </c>
      <c r="AN14" s="8"/>
      <c r="AO14" s="69">
        <f t="shared" si="13"/>
        <v>2913461.03</v>
      </c>
      <c r="AP14" s="63">
        <f t="shared" si="14"/>
        <v>2860340</v>
      </c>
      <c r="AQ14" s="76">
        <f t="shared" si="15"/>
        <v>-46878.970000000321</v>
      </c>
      <c r="AR14" s="66">
        <f>IF(B14=1,Parameters!$C$40+AQ14,AR13+AQ14)</f>
        <v>18767844.93</v>
      </c>
      <c r="AT14" s="56">
        <f>IF(B14=1,E14,IF(AW13&lt;Parameters!$C$24,0,IF(AND(AW13&lt;Parameters!$C$25,AT13=0),0,E14)))</f>
        <v>16500</v>
      </c>
      <c r="AU14" s="63">
        <f t="shared" si="3"/>
        <v>495000</v>
      </c>
      <c r="AV14" s="76">
        <f t="shared" si="16"/>
        <v>-46878.970000000321</v>
      </c>
      <c r="AW14" s="66">
        <f>IF(G14=1,Parameters!$C$40+AV14,AW13+AV14)</f>
        <v>18767844.93</v>
      </c>
      <c r="AY14" s="69">
        <f>IF(AND(B14=1,M14=Parameters!$C$27),0,IF(AND(K14&lt;=Parameters!$C$3,M14&gt;M13),0,IF(M14&lt;M13,0,1)))</f>
        <v>0</v>
      </c>
      <c r="AZ14" s="63">
        <f>IF(AND(B14=1,N14=Parameters!$C$28),0,IF(AND(K14&lt;&gt;K13,N14&gt;N13),0,IF(N14=N13,0,1)))</f>
        <v>0</v>
      </c>
      <c r="BA14" s="76">
        <f>IF(AND(B14=1,P14=Parameters!$C$31),0,IF(AND(K14&lt;&gt;K13,N14&lt;=Parameters!$C$7,P14&gt;P13),0,IF(AND(K14&lt;&gt;K13,N14&gt;Parameters!$C$8,P14=P13),0,IF(AND(K14=K13,P14=P13),0,1))))</f>
        <v>0</v>
      </c>
      <c r="BB14" s="76">
        <f t="shared" si="17"/>
        <v>0</v>
      </c>
      <c r="BC14" s="76">
        <f>IF(AND($B14=1,Z14=Parameters!C$13),0,IF(AND($K14&lt;&gt;$K13,MOD($K14-1,Parameters!C$14)=0,Z14&gt;Z13),0,IF(Z14=Z13,0,1)))</f>
        <v>0</v>
      </c>
      <c r="BD14" s="76">
        <f>IF(AND($B14=1,AA14=Parameters!D$13),0,IF(AND($K14&lt;&gt;$K13,MOD($K14-1,Parameters!D$14)=0,AA14&gt;AA13),0,IF(AA14=AA13,0,1)))</f>
        <v>0</v>
      </c>
      <c r="BE14" s="76">
        <f>IF(AND($B14=1,AB14=Parameters!E$13),0,IF(AND($K14&lt;&gt;$K13,MOD($K14-1,Parameters!E$14)=0,AB14&gt;AB13),0,IF(AB14=AB13,0,1)))</f>
        <v>0</v>
      </c>
      <c r="BF14" s="76">
        <f>IF(AND($B14=1,AC14=Parameters!F$13),0,IF(AND($K14&lt;&gt;$K13,MOD($K14-1,Parameters!F$14)=0,AC14&gt;AC13),0,IF(AC14=AC13,0,1)))</f>
        <v>0</v>
      </c>
      <c r="BG14" s="76">
        <f>IF(AND(B14=1,AJ14=Parameters!$C$36),0,IF(AND(I13&lt;Parameters!$C$18,AJ14&gt;AJ13),0,IF(AND(I13=Parameters!$C$19,AJ14=AJ13),0,IF(AND(I13&gt;Parameters!$C$20,AJ14&lt;AJ13),0,1))))</f>
        <v>0</v>
      </c>
      <c r="BH14" s="63">
        <f>IF(B14&lt;&gt;1,IF(AND(AQ14&gt;0,AR14&gt;AR13),0,IF(AND(AQ14&lt;0,AR14&lt;AR13),0,1)),IF(AND(AQ14&gt;0,AR14&gt;Parameters!$C$40),0,IF(AND(AQ14&lt;0,AR14&lt;Parameters!$C$40),0,1)))</f>
        <v>0</v>
      </c>
      <c r="BI14" s="63">
        <f>IF(AND(B14=1,AT14=E14),0,IF(AND(AW13&lt;Parameters!$C$24,AT14=0),0,IF(AND(AW13&lt;Parameters!$C$25,AT13=0,AT14=0),0,IF(AT14=E14,0,1))))</f>
        <v>0</v>
      </c>
      <c r="BJ14" s="63">
        <f>IF(B14&lt;&gt;1,IF(AND(AV14&gt;0,AW14&gt;AW13),0,IF(AND(AV14&lt;0,AW14&lt;AW13),0,1)),IF(AND(AV14&gt;0,AW14&gt;Parameters!$C$40),0,IF(AND(AV14&lt;0,AW14&lt;Parameters!$C$40),0,1)))</f>
        <v>0</v>
      </c>
      <c r="BK14" s="91">
        <f t="shared" si="18"/>
        <v>0</v>
      </c>
      <c r="BL14" s="74"/>
      <c r="BM14" s="74"/>
    </row>
    <row r="15" spans="2:65" x14ac:dyDescent="0.3">
      <c r="B15" s="101">
        <f>Data_Revised!B15</f>
        <v>12</v>
      </c>
      <c r="C15" s="7">
        <f>Data_Revised!C15</f>
        <v>10000</v>
      </c>
      <c r="D15" s="7">
        <f>Data_Revised!D15</f>
        <v>12500</v>
      </c>
      <c r="E15" s="7">
        <f>Data_Revised!E15</f>
        <v>20500</v>
      </c>
      <c r="F15" s="7">
        <f>Data_Revised!F15</f>
        <v>21000</v>
      </c>
      <c r="G15" s="7">
        <f>Data_Revised!G15</f>
        <v>12600</v>
      </c>
      <c r="H15" s="7">
        <f>Data_Revised!H15</f>
        <v>21000</v>
      </c>
      <c r="I15" s="12">
        <f>Data_Revised!I15</f>
        <v>5</v>
      </c>
      <c r="J15" s="8"/>
      <c r="K15" s="56">
        <f t="shared" si="19"/>
        <v>1</v>
      </c>
      <c r="L15" s="60">
        <f>IF(B15=1,0,IF(K15&lt;=Parameters!$C$3,Parameters!$D$3,Parameters!$D$4))</f>
        <v>5.0000000000000001E-3</v>
      </c>
      <c r="M15" s="7">
        <f>IF(B15=1,Parameters!$C$27,ROUNDDOWN(M14*(1+L15),0))</f>
        <v>12672</v>
      </c>
      <c r="N15" s="63">
        <f>IF(B15=1,Parameters!$C$28,IF(K15&lt;&gt;K14,ROUND(N14*(1+Parameters!$C$29),2),N14))</f>
        <v>60</v>
      </c>
      <c r="O15" s="63">
        <f t="shared" si="4"/>
        <v>760320</v>
      </c>
      <c r="P15" s="60">
        <f>IF(K15=1,Parameters!$C$31,IF(K15&lt;&gt;K14,IF(N15&lt;=Parameters!$C$7,P14+Parameters!$D$7,P14+Parameters!$D$8),P14))</f>
        <v>0.06</v>
      </c>
      <c r="Q15" s="63">
        <f t="shared" si="5"/>
        <v>56.4</v>
      </c>
      <c r="R15" s="63">
        <f t="shared" si="6"/>
        <v>564000</v>
      </c>
      <c r="S15" s="7">
        <f t="shared" si="7"/>
        <v>22672</v>
      </c>
      <c r="T15" s="63">
        <f t="shared" si="8"/>
        <v>1324320</v>
      </c>
      <c r="U15" s="63">
        <f t="shared" si="9"/>
        <v>58.412138320395201</v>
      </c>
      <c r="V15" s="63">
        <f>ROUND(U15*(1+Parameters!$C$34),2)</f>
        <v>78.86</v>
      </c>
      <c r="W15" s="63">
        <f>ROUNDDOWN(S15*Parameters!$C$33,0)</f>
        <v>9068</v>
      </c>
      <c r="X15" s="66">
        <f t="shared" si="10"/>
        <v>715102.48</v>
      </c>
      <c r="Y15" s="8"/>
      <c r="Z15" s="69">
        <f>IF($B15=1,Parameters!C$13,IF(AND($K15&lt;&gt;$K14,MOD($K15-1,Parameters!C$14)=0),ROUND(Z14*(1+Parameters!C$15),2),Z14))</f>
        <v>65</v>
      </c>
      <c r="AA15" s="63">
        <f>IF($B15=1,Parameters!D$13,IF(AND($K15&lt;&gt;$K14,MOD($K15-1,Parameters!D$14)=0),ROUND(AA14*(1+Parameters!D$15),2),AA14))</f>
        <v>30</v>
      </c>
      <c r="AB15" s="63">
        <f>IF($B15=1,Parameters!E$13,IF(AND($K15&lt;&gt;$K14,MOD($K15-1,Parameters!E$14)=0),ROUND(AB14*(1+Parameters!E$15),2),AB14))</f>
        <v>40</v>
      </c>
      <c r="AC15" s="63">
        <f>IF($B15=1,Parameters!F$13,IF(AND($K15&lt;&gt;$K14,MOD($K15-1,Parameters!F$14)=0),ROUND(AC14*(1+Parameters!F$15),2),AC14))</f>
        <v>50</v>
      </c>
      <c r="AD15" s="63">
        <f t="shared" si="11"/>
        <v>812500</v>
      </c>
      <c r="AE15" s="63">
        <f t="shared" si="2"/>
        <v>615000</v>
      </c>
      <c r="AF15" s="63">
        <f t="shared" si="2"/>
        <v>840000</v>
      </c>
      <c r="AG15" s="66">
        <f t="shared" si="2"/>
        <v>630000</v>
      </c>
      <c r="AH15" s="8"/>
      <c r="AI15" s="72">
        <f>IF(B15=1,0,IF(I14&lt;Parameters!$C$18,Parameters!$D$18,IF(I14=Parameters!$C$19,Parameters!$D$19,Parameters!$D$20)))</f>
        <v>-0.01</v>
      </c>
      <c r="AJ15" s="63">
        <f>IF(B15=1,Parameters!$C$36,ROUND(AJ14*(1+AI15),2))</f>
        <v>25.76</v>
      </c>
      <c r="AK15" s="63">
        <f>H15/Parameters!$C$38*(Parameters!$C$38-I15)*AJ15</f>
        <v>450800</v>
      </c>
      <c r="AL15" s="63">
        <f>I15*Parameters!$C$37</f>
        <v>100000</v>
      </c>
      <c r="AM15" s="66">
        <f t="shared" si="12"/>
        <v>350800</v>
      </c>
      <c r="AN15" s="8"/>
      <c r="AO15" s="69">
        <f t="shared" si="13"/>
        <v>2635902.48</v>
      </c>
      <c r="AP15" s="63">
        <f t="shared" si="14"/>
        <v>2751820</v>
      </c>
      <c r="AQ15" s="76">
        <f t="shared" si="15"/>
        <v>-215917.52000000002</v>
      </c>
      <c r="AR15" s="66">
        <f>IF(B15=1,Parameters!$C$40+AQ15,AR14+AQ15)</f>
        <v>18551927.41</v>
      </c>
      <c r="AT15" s="56">
        <f>IF(B15=1,E15,IF(AW14&lt;Parameters!$C$24,0,IF(AND(AW14&lt;Parameters!$C$25,AT14=0),0,E15)))</f>
        <v>20500</v>
      </c>
      <c r="AU15" s="63">
        <f t="shared" si="3"/>
        <v>615000</v>
      </c>
      <c r="AV15" s="76">
        <f t="shared" si="16"/>
        <v>-215917.52000000002</v>
      </c>
      <c r="AW15" s="66">
        <f>IF(G15=1,Parameters!$C$40+AV15,AW14+AV15)</f>
        <v>18551927.41</v>
      </c>
      <c r="AY15" s="69">
        <f>IF(AND(B15=1,M15=Parameters!$C$27),0,IF(AND(K15&lt;=Parameters!$C$3,M15&gt;M14),0,IF(M15&lt;M14,0,1)))</f>
        <v>0</v>
      </c>
      <c r="AZ15" s="63">
        <f>IF(AND(B15=1,N15=Parameters!$C$28),0,IF(AND(K15&lt;&gt;K14,N15&gt;N14),0,IF(N15=N14,0,1)))</f>
        <v>0</v>
      </c>
      <c r="BA15" s="76">
        <f>IF(AND(B15=1,P15=Parameters!$C$31),0,IF(AND(K15&lt;&gt;K14,N15&lt;=Parameters!$C$7,P15&gt;P14),0,IF(AND(K15&lt;&gt;K14,N15&gt;Parameters!$C$8,P15=P14),0,IF(AND(K15=K14,P15=P14),0,1))))</f>
        <v>0</v>
      </c>
      <c r="BB15" s="76">
        <f t="shared" si="17"/>
        <v>0</v>
      </c>
      <c r="BC15" s="76">
        <f>IF(AND($B15=1,Z15=Parameters!C$13),0,IF(AND($K15&lt;&gt;$K14,MOD($K15-1,Parameters!C$14)=0,Z15&gt;Z14),0,IF(Z15=Z14,0,1)))</f>
        <v>0</v>
      </c>
      <c r="BD15" s="76">
        <f>IF(AND($B15=1,AA15=Parameters!D$13),0,IF(AND($K15&lt;&gt;$K14,MOD($K15-1,Parameters!D$14)=0,AA15&gt;AA14),0,IF(AA15=AA14,0,1)))</f>
        <v>0</v>
      </c>
      <c r="BE15" s="76">
        <f>IF(AND($B15=1,AB15=Parameters!E$13),0,IF(AND($K15&lt;&gt;$K14,MOD($K15-1,Parameters!E$14)=0,AB15&gt;AB14),0,IF(AB15=AB14,0,1)))</f>
        <v>0</v>
      </c>
      <c r="BF15" s="76">
        <f>IF(AND($B15=1,AC15=Parameters!F$13),0,IF(AND($K15&lt;&gt;$K14,MOD($K15-1,Parameters!F$14)=0,AC15&gt;AC14),0,IF(AC15=AC14,0,1)))</f>
        <v>0</v>
      </c>
      <c r="BG15" s="76">
        <f>IF(AND(B15=1,AJ15=Parameters!$C$36),0,IF(AND(I14&lt;Parameters!$C$18,AJ15&gt;AJ14),0,IF(AND(I14=Parameters!$C$19,AJ15=AJ14),0,IF(AND(I14&gt;Parameters!$C$20,AJ15&lt;AJ14),0,1))))</f>
        <v>0</v>
      </c>
      <c r="BH15" s="63">
        <f>IF(B15&lt;&gt;1,IF(AND(AQ15&gt;0,AR15&gt;AR14),0,IF(AND(AQ15&lt;0,AR15&lt;AR14),0,1)),IF(AND(AQ15&gt;0,AR15&gt;Parameters!$C$40),0,IF(AND(AQ15&lt;0,AR15&lt;Parameters!$C$40),0,1)))</f>
        <v>0</v>
      </c>
      <c r="BI15" s="63">
        <f>IF(AND(B15=1,AT15=E15),0,IF(AND(AW14&lt;Parameters!$C$24,AT15=0),0,IF(AND(AW14&lt;Parameters!$C$25,AT14=0,AT15=0),0,IF(AT15=E15,0,1))))</f>
        <v>0</v>
      </c>
      <c r="BJ15" s="63">
        <f>IF(B15&lt;&gt;1,IF(AND(AV15&gt;0,AW15&gt;AW14),0,IF(AND(AV15&lt;0,AW15&lt;AW14),0,1)),IF(AND(AV15&gt;0,AW15&gt;Parameters!$C$40),0,IF(AND(AV15&lt;0,AW15&lt;Parameters!$C$40),0,1)))</f>
        <v>0</v>
      </c>
      <c r="BK15" s="91">
        <f t="shared" si="18"/>
        <v>0</v>
      </c>
      <c r="BL15" s="74"/>
      <c r="BM15" s="74"/>
    </row>
    <row r="16" spans="2:65" x14ac:dyDescent="0.3">
      <c r="B16" s="101">
        <f>Data_Revised!B16</f>
        <v>13</v>
      </c>
      <c r="C16" s="7">
        <f>Data_Revised!C16</f>
        <v>11000</v>
      </c>
      <c r="D16" s="7">
        <f>Data_Revised!D16</f>
        <v>12000</v>
      </c>
      <c r="E16" s="7">
        <f>Data_Revised!E16</f>
        <v>15000</v>
      </c>
      <c r="F16" s="7">
        <f>Data_Revised!F16</f>
        <v>19600</v>
      </c>
      <c r="G16" s="7">
        <f>Data_Revised!G16</f>
        <v>18200</v>
      </c>
      <c r="H16" s="7">
        <f>Data_Revised!H16</f>
        <v>12300</v>
      </c>
      <c r="I16" s="12">
        <f>Data_Revised!I16</f>
        <v>4</v>
      </c>
      <c r="J16" s="8"/>
      <c r="K16" s="56">
        <f t="shared" si="19"/>
        <v>2</v>
      </c>
      <c r="L16" s="60">
        <f>IF(B16=1,0,IF(K16&lt;=Parameters!$C$3,Parameters!$D$3,Parameters!$D$4))</f>
        <v>5.0000000000000001E-3</v>
      </c>
      <c r="M16" s="7">
        <f>IF(B16=1,Parameters!$C$27,ROUNDDOWN(M15*(1+L16),0))</f>
        <v>12735</v>
      </c>
      <c r="N16" s="63">
        <f>IF(B16=1,Parameters!$C$28,IF(K16&lt;&gt;K15,ROUND(N15*(1+Parameters!$C$29),2),N15))</f>
        <v>62.4</v>
      </c>
      <c r="O16" s="63">
        <f t="shared" si="4"/>
        <v>794664</v>
      </c>
      <c r="P16" s="60">
        <f>IF(K16=1,Parameters!$C$31,IF(K16&lt;&gt;K15,IF(N16&lt;=Parameters!$C$7,P15+Parameters!$D$7,P15+Parameters!$D$8),P15))</f>
        <v>6.9999999999999993E-2</v>
      </c>
      <c r="Q16" s="63">
        <f t="shared" si="5"/>
        <v>58.03</v>
      </c>
      <c r="R16" s="63">
        <f t="shared" si="6"/>
        <v>638330</v>
      </c>
      <c r="S16" s="7">
        <f t="shared" si="7"/>
        <v>23735</v>
      </c>
      <c r="T16" s="63">
        <f t="shared" si="8"/>
        <v>1432994</v>
      </c>
      <c r="U16" s="63">
        <f t="shared" si="9"/>
        <v>60.374720876342955</v>
      </c>
      <c r="V16" s="63">
        <f>ROUND(U16*(1+Parameters!$C$34),2)</f>
        <v>81.510000000000005</v>
      </c>
      <c r="W16" s="63">
        <f>ROUNDDOWN(S16*Parameters!$C$33,0)</f>
        <v>9494</v>
      </c>
      <c r="X16" s="66">
        <f t="shared" si="10"/>
        <v>773855.94000000006</v>
      </c>
      <c r="Y16" s="8"/>
      <c r="Z16" s="69">
        <f>IF($B16=1,Parameters!C$13,IF(AND($K16&lt;&gt;$K15,MOD($K16-1,Parameters!C$14)=0),ROUND(Z15*(1+Parameters!C$15),2),Z15))</f>
        <v>65</v>
      </c>
      <c r="AA16" s="63">
        <f>IF($B16=1,Parameters!D$13,IF(AND($K16&lt;&gt;$K15,MOD($K16-1,Parameters!D$14)=0),ROUND(AA15*(1+Parameters!D$15),2),AA15))</f>
        <v>30</v>
      </c>
      <c r="AB16" s="63">
        <f>IF($B16=1,Parameters!E$13,IF(AND($K16&lt;&gt;$K15,MOD($K16-1,Parameters!E$14)=0),ROUND(AB15*(1+Parameters!E$15),2),AB15))</f>
        <v>40</v>
      </c>
      <c r="AC16" s="63">
        <f>IF($B16=1,Parameters!F$13,IF(AND($K16&lt;&gt;$K15,MOD($K16-1,Parameters!F$14)=0),ROUND(AC15*(1+Parameters!F$15),2),AC15))</f>
        <v>50</v>
      </c>
      <c r="AD16" s="63">
        <f t="shared" si="11"/>
        <v>780000</v>
      </c>
      <c r="AE16" s="63">
        <f t="shared" si="2"/>
        <v>450000</v>
      </c>
      <c r="AF16" s="63">
        <f t="shared" si="2"/>
        <v>784000</v>
      </c>
      <c r="AG16" s="66">
        <f t="shared" si="2"/>
        <v>910000</v>
      </c>
      <c r="AH16" s="8"/>
      <c r="AI16" s="72">
        <f>IF(B16=1,0,IF(I15&lt;Parameters!$C$18,Parameters!$D$18,IF(I15=Parameters!$C$19,Parameters!$D$19,Parameters!$D$20)))</f>
        <v>-0.01</v>
      </c>
      <c r="AJ16" s="63">
        <f>IF(B16=1,Parameters!$C$36,ROUND(AJ15*(1+AI16),2))</f>
        <v>25.5</v>
      </c>
      <c r="AK16" s="63">
        <f>H16/Parameters!$C$38*(Parameters!$C$38-I16)*AJ16</f>
        <v>271830</v>
      </c>
      <c r="AL16" s="63">
        <f>I16*Parameters!$C$37</f>
        <v>80000</v>
      </c>
      <c r="AM16" s="66">
        <f t="shared" si="12"/>
        <v>191830</v>
      </c>
      <c r="AN16" s="8"/>
      <c r="AO16" s="69">
        <f t="shared" si="13"/>
        <v>2739685.94</v>
      </c>
      <c r="AP16" s="63">
        <f t="shared" si="14"/>
        <v>2662994</v>
      </c>
      <c r="AQ16" s="76">
        <f t="shared" si="15"/>
        <v>-3308.0600000000559</v>
      </c>
      <c r="AR16" s="66">
        <f>IF(B16=1,Parameters!$C$40+AQ16,AR15+AQ16)</f>
        <v>18548619.350000001</v>
      </c>
      <c r="AT16" s="56">
        <f>IF(B16=1,E16,IF(AW15&lt;Parameters!$C$24,0,IF(AND(AW15&lt;Parameters!$C$25,AT15=0),0,E16)))</f>
        <v>15000</v>
      </c>
      <c r="AU16" s="63">
        <f t="shared" si="3"/>
        <v>450000</v>
      </c>
      <c r="AV16" s="76">
        <f t="shared" si="16"/>
        <v>-3308.0600000000559</v>
      </c>
      <c r="AW16" s="66">
        <f>IF(G16=1,Parameters!$C$40+AV16,AW15+AV16)</f>
        <v>18548619.350000001</v>
      </c>
      <c r="AY16" s="69">
        <f>IF(AND(B16=1,M16=Parameters!$C$27),0,IF(AND(K16&lt;=Parameters!$C$3,M16&gt;M15),0,IF(M16&lt;M15,0,1)))</f>
        <v>0</v>
      </c>
      <c r="AZ16" s="63">
        <f>IF(AND(B16=1,N16=Parameters!$C$28),0,IF(AND(K16&lt;&gt;K15,N16&gt;N15),0,IF(N16=N15,0,1)))</f>
        <v>0</v>
      </c>
      <c r="BA16" s="76">
        <f>IF(AND(B16=1,P16=Parameters!$C$31),0,IF(AND(K16&lt;&gt;K15,N16&lt;=Parameters!$C$7,P16&gt;P15),0,IF(AND(K16&lt;&gt;K15,N16&gt;Parameters!$C$8,P16=P15),0,IF(AND(K16=K15,P16=P15),0,1))))</f>
        <v>0</v>
      </c>
      <c r="BB16" s="76">
        <f t="shared" si="17"/>
        <v>0</v>
      </c>
      <c r="BC16" s="76">
        <f>IF(AND($B16=1,Z16=Parameters!C$13),0,IF(AND($K16&lt;&gt;$K15,MOD($K16-1,Parameters!C$14)=0,Z16&gt;Z15),0,IF(Z16=Z15,0,1)))</f>
        <v>0</v>
      </c>
      <c r="BD16" s="76">
        <f>IF(AND($B16=1,AA16=Parameters!D$13),0,IF(AND($K16&lt;&gt;$K15,MOD($K16-1,Parameters!D$14)=0,AA16&gt;AA15),0,IF(AA16=AA15,0,1)))</f>
        <v>0</v>
      </c>
      <c r="BE16" s="76">
        <f>IF(AND($B16=1,AB16=Parameters!E$13),0,IF(AND($K16&lt;&gt;$K15,MOD($K16-1,Parameters!E$14)=0,AB16&gt;AB15),0,IF(AB16=AB15,0,1)))</f>
        <v>0</v>
      </c>
      <c r="BF16" s="76">
        <f>IF(AND($B16=1,AC16=Parameters!F$13),0,IF(AND($K16&lt;&gt;$K15,MOD($K16-1,Parameters!F$14)=0,AC16&gt;AC15),0,IF(AC16=AC15,0,1)))</f>
        <v>0</v>
      </c>
      <c r="BG16" s="76">
        <f>IF(AND(B16=1,AJ16=Parameters!$C$36),0,IF(AND(I15&lt;Parameters!$C$18,AJ16&gt;AJ15),0,IF(AND(I15=Parameters!$C$19,AJ16=AJ15),0,IF(AND(I15&gt;Parameters!$C$20,AJ16&lt;AJ15),0,1))))</f>
        <v>0</v>
      </c>
      <c r="BH16" s="63">
        <f>IF(B16&lt;&gt;1,IF(AND(AQ16&gt;0,AR16&gt;AR15),0,IF(AND(AQ16&lt;0,AR16&lt;AR15),0,1)),IF(AND(AQ16&gt;0,AR16&gt;Parameters!$C$40),0,IF(AND(AQ16&lt;0,AR16&lt;Parameters!$C$40),0,1)))</f>
        <v>0</v>
      </c>
      <c r="BI16" s="63">
        <f>IF(AND(B16=1,AT16=E16),0,IF(AND(AW15&lt;Parameters!$C$24,AT16=0),0,IF(AND(AW15&lt;Parameters!$C$25,AT15=0,AT16=0),0,IF(AT16=E16,0,1))))</f>
        <v>0</v>
      </c>
      <c r="BJ16" s="63">
        <f>IF(B16&lt;&gt;1,IF(AND(AV16&gt;0,AW16&gt;AW15),0,IF(AND(AV16&lt;0,AW16&lt;AW15),0,1)),IF(AND(AV16&gt;0,AW16&gt;Parameters!$C$40),0,IF(AND(AV16&lt;0,AW16&lt;Parameters!$C$40),0,1)))</f>
        <v>0</v>
      </c>
      <c r="BK16" s="91">
        <f t="shared" si="18"/>
        <v>0</v>
      </c>
      <c r="BL16" s="74"/>
      <c r="BM16" s="74"/>
    </row>
    <row r="17" spans="2:65" x14ac:dyDescent="0.3">
      <c r="B17" s="101">
        <f>Data_Revised!B17</f>
        <v>14</v>
      </c>
      <c r="C17" s="7">
        <f>Data_Revised!C17</f>
        <v>12500</v>
      </c>
      <c r="D17" s="7">
        <f>Data_Revised!D17</f>
        <v>8500</v>
      </c>
      <c r="E17" s="7">
        <f>Data_Revised!E17</f>
        <v>18000</v>
      </c>
      <c r="F17" s="7">
        <f>Data_Revised!F17</f>
        <v>16800</v>
      </c>
      <c r="G17" s="7">
        <f>Data_Revised!G17</f>
        <v>16099.999999999998</v>
      </c>
      <c r="H17" s="7">
        <f>Data_Revised!H17</f>
        <v>19200</v>
      </c>
      <c r="I17" s="12">
        <f>Data_Revised!I17</f>
        <v>5</v>
      </c>
      <c r="J17" s="8"/>
      <c r="K17" s="56">
        <f t="shared" si="19"/>
        <v>2</v>
      </c>
      <c r="L17" s="60">
        <f>IF(B17=1,0,IF(K17&lt;=Parameters!$C$3,Parameters!$D$3,Parameters!$D$4))</f>
        <v>5.0000000000000001E-3</v>
      </c>
      <c r="M17" s="7">
        <f>IF(B17=1,Parameters!$C$27,ROUNDDOWN(M16*(1+L17),0))</f>
        <v>12798</v>
      </c>
      <c r="N17" s="63">
        <f>IF(B17=1,Parameters!$C$28,IF(K17&lt;&gt;K16,ROUND(N16*(1+Parameters!$C$29),2),N16))</f>
        <v>62.4</v>
      </c>
      <c r="O17" s="63">
        <f t="shared" si="4"/>
        <v>798595.2</v>
      </c>
      <c r="P17" s="60">
        <f>IF(K17=1,Parameters!$C$31,IF(K17&lt;&gt;K16,IF(N17&lt;=Parameters!$C$7,P16+Parameters!$D$7,P16+Parameters!$D$8),P16))</f>
        <v>6.9999999999999993E-2</v>
      </c>
      <c r="Q17" s="63">
        <f t="shared" si="5"/>
        <v>58.03</v>
      </c>
      <c r="R17" s="63">
        <f t="shared" si="6"/>
        <v>725375</v>
      </c>
      <c r="S17" s="7">
        <f t="shared" si="7"/>
        <v>25298</v>
      </c>
      <c r="T17" s="63">
        <f t="shared" si="8"/>
        <v>1523970.2</v>
      </c>
      <c r="U17" s="63">
        <f t="shared" si="9"/>
        <v>60.240738398292351</v>
      </c>
      <c r="V17" s="63">
        <f>ROUND(U17*(1+Parameters!$C$34),2)</f>
        <v>81.319999999999993</v>
      </c>
      <c r="W17" s="63">
        <f>ROUNDDOWN(S17*Parameters!$C$33,0)</f>
        <v>10119</v>
      </c>
      <c r="X17" s="66">
        <f t="shared" si="10"/>
        <v>822877.08</v>
      </c>
      <c r="Y17" s="8"/>
      <c r="Z17" s="69">
        <f>IF($B17=1,Parameters!C$13,IF(AND($K17&lt;&gt;$K16,MOD($K17-1,Parameters!C$14)=0),ROUND(Z16*(1+Parameters!C$15),2),Z16))</f>
        <v>65</v>
      </c>
      <c r="AA17" s="63">
        <f>IF($B17=1,Parameters!D$13,IF(AND($K17&lt;&gt;$K16,MOD($K17-1,Parameters!D$14)=0),ROUND(AA16*(1+Parameters!D$15),2),AA16))</f>
        <v>30</v>
      </c>
      <c r="AB17" s="63">
        <f>IF($B17=1,Parameters!E$13,IF(AND($K17&lt;&gt;$K16,MOD($K17-1,Parameters!E$14)=0),ROUND(AB16*(1+Parameters!E$15),2),AB16))</f>
        <v>40</v>
      </c>
      <c r="AC17" s="63">
        <f>IF($B17=1,Parameters!F$13,IF(AND($K17&lt;&gt;$K16,MOD($K17-1,Parameters!F$14)=0),ROUND(AC16*(1+Parameters!F$15),2),AC16))</f>
        <v>50</v>
      </c>
      <c r="AD17" s="63">
        <f t="shared" si="11"/>
        <v>552500</v>
      </c>
      <c r="AE17" s="63">
        <f t="shared" si="2"/>
        <v>540000</v>
      </c>
      <c r="AF17" s="63">
        <f t="shared" si="2"/>
        <v>672000</v>
      </c>
      <c r="AG17" s="66">
        <f t="shared" si="2"/>
        <v>804999.99999999988</v>
      </c>
      <c r="AH17" s="8"/>
      <c r="AI17" s="72">
        <f>IF(B17=1,0,IF(I16&lt;Parameters!$C$18,Parameters!$D$18,IF(I16=Parameters!$C$19,Parameters!$D$19,Parameters!$D$20)))</f>
        <v>0</v>
      </c>
      <c r="AJ17" s="63">
        <f>IF(B17=1,Parameters!$C$36,ROUND(AJ16*(1+AI17),2))</f>
        <v>25.5</v>
      </c>
      <c r="AK17" s="63">
        <f>H17/Parameters!$C$38*(Parameters!$C$38-I17)*AJ17</f>
        <v>408000</v>
      </c>
      <c r="AL17" s="63">
        <f>I17*Parameters!$C$37</f>
        <v>100000</v>
      </c>
      <c r="AM17" s="66">
        <f t="shared" si="12"/>
        <v>308000</v>
      </c>
      <c r="AN17" s="8"/>
      <c r="AO17" s="69">
        <f t="shared" si="13"/>
        <v>2707877.08</v>
      </c>
      <c r="AP17" s="63">
        <f t="shared" si="14"/>
        <v>2616470.2000000002</v>
      </c>
      <c r="AQ17" s="76">
        <f t="shared" si="15"/>
        <v>-8593.1200000002282</v>
      </c>
      <c r="AR17" s="66">
        <f>IF(B17=1,Parameters!$C$40+AQ17,AR16+AQ17)</f>
        <v>18540026.23</v>
      </c>
      <c r="AT17" s="56">
        <f>IF(B17=1,E17,IF(AW16&lt;Parameters!$C$24,0,IF(AND(AW16&lt;Parameters!$C$25,AT16=0),0,E17)))</f>
        <v>18000</v>
      </c>
      <c r="AU17" s="63">
        <f t="shared" si="3"/>
        <v>540000</v>
      </c>
      <c r="AV17" s="76">
        <f t="shared" si="16"/>
        <v>-8593.1200000002282</v>
      </c>
      <c r="AW17" s="66">
        <f>IF(G17=1,Parameters!$C$40+AV17,AW16+AV17)</f>
        <v>18540026.23</v>
      </c>
      <c r="AY17" s="69">
        <f>IF(AND(B17=1,M17=Parameters!$C$27),0,IF(AND(K17&lt;=Parameters!$C$3,M17&gt;M16),0,IF(M17&lt;M16,0,1)))</f>
        <v>0</v>
      </c>
      <c r="AZ17" s="63">
        <f>IF(AND(B17=1,N17=Parameters!$C$28),0,IF(AND(K17&lt;&gt;K16,N17&gt;N16),0,IF(N17=N16,0,1)))</f>
        <v>0</v>
      </c>
      <c r="BA17" s="76">
        <f>IF(AND(B17=1,P17=Parameters!$C$31),0,IF(AND(K17&lt;&gt;K16,N17&lt;=Parameters!$C$7,P17&gt;P16),0,IF(AND(K17&lt;&gt;K16,N17&gt;Parameters!$C$8,P17=P16),0,IF(AND(K17=K16,P17=P16),0,1))))</f>
        <v>0</v>
      </c>
      <c r="BB17" s="76">
        <f t="shared" si="17"/>
        <v>0</v>
      </c>
      <c r="BC17" s="76">
        <f>IF(AND($B17=1,Z17=Parameters!C$13),0,IF(AND($K17&lt;&gt;$K16,MOD($K17-1,Parameters!C$14)=0,Z17&gt;Z16),0,IF(Z17=Z16,0,1)))</f>
        <v>0</v>
      </c>
      <c r="BD17" s="76">
        <f>IF(AND($B17=1,AA17=Parameters!D$13),0,IF(AND($K17&lt;&gt;$K16,MOD($K17-1,Parameters!D$14)=0,AA17&gt;AA16),0,IF(AA17=AA16,0,1)))</f>
        <v>0</v>
      </c>
      <c r="BE17" s="76">
        <f>IF(AND($B17=1,AB17=Parameters!E$13),0,IF(AND($K17&lt;&gt;$K16,MOD($K17-1,Parameters!E$14)=0,AB17&gt;AB16),0,IF(AB17=AB16,0,1)))</f>
        <v>0</v>
      </c>
      <c r="BF17" s="76">
        <f>IF(AND($B17=1,AC17=Parameters!F$13),0,IF(AND($K17&lt;&gt;$K16,MOD($K17-1,Parameters!F$14)=0,AC17&gt;AC16),0,IF(AC17=AC16,0,1)))</f>
        <v>0</v>
      </c>
      <c r="BG17" s="76">
        <f>IF(AND(B17=1,AJ17=Parameters!$C$36),0,IF(AND(I16&lt;Parameters!$C$18,AJ17&gt;AJ16),0,IF(AND(I16=Parameters!$C$19,AJ17=AJ16),0,IF(AND(I16&gt;Parameters!$C$20,AJ17&lt;AJ16),0,1))))</f>
        <v>0</v>
      </c>
      <c r="BH17" s="63">
        <f>IF(B17&lt;&gt;1,IF(AND(AQ17&gt;0,AR17&gt;AR16),0,IF(AND(AQ17&lt;0,AR17&lt;AR16),0,1)),IF(AND(AQ17&gt;0,AR17&gt;Parameters!$C$40),0,IF(AND(AQ17&lt;0,AR17&lt;Parameters!$C$40),0,1)))</f>
        <v>0</v>
      </c>
      <c r="BI17" s="63">
        <f>IF(AND(B17=1,AT17=E17),0,IF(AND(AW16&lt;Parameters!$C$24,AT17=0),0,IF(AND(AW16&lt;Parameters!$C$25,AT16=0,AT17=0),0,IF(AT17=E17,0,1))))</f>
        <v>0</v>
      </c>
      <c r="BJ17" s="63">
        <f>IF(B17&lt;&gt;1,IF(AND(AV17&gt;0,AW17&gt;AW16),0,IF(AND(AV17&lt;0,AW17&lt;AW16),0,1)),IF(AND(AV17&gt;0,AW17&gt;Parameters!$C$40),0,IF(AND(AV17&lt;0,AW17&lt;Parameters!$C$40),0,1)))</f>
        <v>0</v>
      </c>
      <c r="BK17" s="91">
        <f t="shared" si="18"/>
        <v>0</v>
      </c>
      <c r="BL17" s="74"/>
      <c r="BM17" s="74"/>
    </row>
    <row r="18" spans="2:65" x14ac:dyDescent="0.3">
      <c r="B18" s="101">
        <f>Data_Revised!B18</f>
        <v>15</v>
      </c>
      <c r="C18" s="7">
        <f>Data_Revised!C18</f>
        <v>18500</v>
      </c>
      <c r="D18" s="7">
        <f>Data_Revised!D18</f>
        <v>12500</v>
      </c>
      <c r="E18" s="7">
        <f>Data_Revised!E18</f>
        <v>20500</v>
      </c>
      <c r="F18" s="7">
        <f>Data_Revised!F18</f>
        <v>18200</v>
      </c>
      <c r="G18" s="7">
        <f>Data_Revised!G18</f>
        <v>19600</v>
      </c>
      <c r="H18" s="7">
        <f>Data_Revised!H18</f>
        <v>20700</v>
      </c>
      <c r="I18" s="12">
        <f>Data_Revised!I18</f>
        <v>4</v>
      </c>
      <c r="J18" s="8"/>
      <c r="K18" s="56">
        <f t="shared" si="19"/>
        <v>2</v>
      </c>
      <c r="L18" s="60">
        <f>IF(B18=1,0,IF(K18&lt;=Parameters!$C$3,Parameters!$D$3,Parameters!$D$4))</f>
        <v>5.0000000000000001E-3</v>
      </c>
      <c r="M18" s="7">
        <f>IF(B18=1,Parameters!$C$27,ROUNDDOWN(M17*(1+L18),0))</f>
        <v>12861</v>
      </c>
      <c r="N18" s="63">
        <f>IF(B18=1,Parameters!$C$28,IF(K18&lt;&gt;K17,ROUND(N17*(1+Parameters!$C$29),2),N17))</f>
        <v>62.4</v>
      </c>
      <c r="O18" s="63">
        <f t="shared" si="4"/>
        <v>802526.4</v>
      </c>
      <c r="P18" s="60">
        <f>IF(K18=1,Parameters!$C$31,IF(K18&lt;&gt;K17,IF(N18&lt;=Parameters!$C$7,P17+Parameters!$D$7,P17+Parameters!$D$8),P17))</f>
        <v>6.9999999999999993E-2</v>
      </c>
      <c r="Q18" s="63">
        <f t="shared" si="5"/>
        <v>58.03</v>
      </c>
      <c r="R18" s="63">
        <f t="shared" si="6"/>
        <v>1073555</v>
      </c>
      <c r="S18" s="7">
        <f t="shared" si="7"/>
        <v>31361</v>
      </c>
      <c r="T18" s="63">
        <f t="shared" si="8"/>
        <v>1876081.4</v>
      </c>
      <c r="U18" s="63">
        <f t="shared" si="9"/>
        <v>59.822116641688716</v>
      </c>
      <c r="V18" s="63">
        <f>ROUND(U18*(1+Parameters!$C$34),2)</f>
        <v>80.760000000000005</v>
      </c>
      <c r="W18" s="63">
        <f>ROUNDDOWN(S18*Parameters!$C$33,0)</f>
        <v>12544</v>
      </c>
      <c r="X18" s="66">
        <f t="shared" si="10"/>
        <v>1013053.4400000001</v>
      </c>
      <c r="Y18" s="8"/>
      <c r="Z18" s="69">
        <f>IF($B18=1,Parameters!C$13,IF(AND($K18&lt;&gt;$K17,MOD($K18-1,Parameters!C$14)=0),ROUND(Z17*(1+Parameters!C$15),2),Z17))</f>
        <v>65</v>
      </c>
      <c r="AA18" s="63">
        <f>IF($B18=1,Parameters!D$13,IF(AND($K18&lt;&gt;$K17,MOD($K18-1,Parameters!D$14)=0),ROUND(AA17*(1+Parameters!D$15),2),AA17))</f>
        <v>30</v>
      </c>
      <c r="AB18" s="63">
        <f>IF($B18=1,Parameters!E$13,IF(AND($K18&lt;&gt;$K17,MOD($K18-1,Parameters!E$14)=0),ROUND(AB17*(1+Parameters!E$15),2),AB17))</f>
        <v>40</v>
      </c>
      <c r="AC18" s="63">
        <f>IF($B18=1,Parameters!F$13,IF(AND($K18&lt;&gt;$K17,MOD($K18-1,Parameters!F$14)=0),ROUND(AC17*(1+Parameters!F$15),2),AC17))</f>
        <v>50</v>
      </c>
      <c r="AD18" s="63">
        <f t="shared" si="11"/>
        <v>812500</v>
      </c>
      <c r="AE18" s="63">
        <f t="shared" si="2"/>
        <v>615000</v>
      </c>
      <c r="AF18" s="63">
        <f t="shared" si="2"/>
        <v>728000</v>
      </c>
      <c r="AG18" s="66">
        <f t="shared" si="2"/>
        <v>980000</v>
      </c>
      <c r="AH18" s="8"/>
      <c r="AI18" s="72">
        <f>IF(B18=1,0,IF(I17&lt;Parameters!$C$18,Parameters!$D$18,IF(I17=Parameters!$C$19,Parameters!$D$19,Parameters!$D$20)))</f>
        <v>-0.01</v>
      </c>
      <c r="AJ18" s="63">
        <f>IF(B18=1,Parameters!$C$36,ROUND(AJ17*(1+AI18),2))</f>
        <v>25.25</v>
      </c>
      <c r="AK18" s="63">
        <f>H18/Parameters!$C$38*(Parameters!$C$38-I18)*AJ18</f>
        <v>452985</v>
      </c>
      <c r="AL18" s="63">
        <f>I18*Parameters!$C$37</f>
        <v>80000</v>
      </c>
      <c r="AM18" s="66">
        <f t="shared" si="12"/>
        <v>372985</v>
      </c>
      <c r="AN18" s="8"/>
      <c r="AO18" s="69">
        <f t="shared" si="13"/>
        <v>3174038.44</v>
      </c>
      <c r="AP18" s="63">
        <f t="shared" si="14"/>
        <v>3303581.4</v>
      </c>
      <c r="AQ18" s="76">
        <f t="shared" si="15"/>
        <v>-209542.95999999996</v>
      </c>
      <c r="AR18" s="66">
        <f>IF(B18=1,Parameters!$C$40+AQ18,AR17+AQ18)</f>
        <v>18330483.27</v>
      </c>
      <c r="AT18" s="56">
        <f>IF(B18=1,E18,IF(AW17&lt;Parameters!$C$24,0,IF(AND(AW17&lt;Parameters!$C$25,AT17=0),0,E18)))</f>
        <v>20500</v>
      </c>
      <c r="AU18" s="63">
        <f t="shared" si="3"/>
        <v>615000</v>
      </c>
      <c r="AV18" s="76">
        <f t="shared" si="16"/>
        <v>-209542.95999999996</v>
      </c>
      <c r="AW18" s="66">
        <f>IF(G18=1,Parameters!$C$40+AV18,AW17+AV18)</f>
        <v>18330483.27</v>
      </c>
      <c r="AY18" s="69">
        <f>IF(AND(B18=1,M18=Parameters!$C$27),0,IF(AND(K18&lt;=Parameters!$C$3,M18&gt;M17),0,IF(M18&lt;M17,0,1)))</f>
        <v>0</v>
      </c>
      <c r="AZ18" s="63">
        <f>IF(AND(B18=1,N18=Parameters!$C$28),0,IF(AND(K18&lt;&gt;K17,N18&gt;N17),0,IF(N18=N17,0,1)))</f>
        <v>0</v>
      </c>
      <c r="BA18" s="76">
        <f>IF(AND(B18=1,P18=Parameters!$C$31),0,IF(AND(K18&lt;&gt;K17,N18&lt;=Parameters!$C$7,P18&gt;P17),0,IF(AND(K18&lt;&gt;K17,N18&gt;Parameters!$C$8,P18=P17),0,IF(AND(K18=K17,P18=P17),0,1))))</f>
        <v>0</v>
      </c>
      <c r="BB18" s="76">
        <f t="shared" si="17"/>
        <v>0</v>
      </c>
      <c r="BC18" s="76">
        <f>IF(AND($B18=1,Z18=Parameters!C$13),0,IF(AND($K18&lt;&gt;$K17,MOD($K18-1,Parameters!C$14)=0,Z18&gt;Z17),0,IF(Z18=Z17,0,1)))</f>
        <v>0</v>
      </c>
      <c r="BD18" s="76">
        <f>IF(AND($B18=1,AA18=Parameters!D$13),0,IF(AND($K18&lt;&gt;$K17,MOD($K18-1,Parameters!D$14)=0,AA18&gt;AA17),0,IF(AA18=AA17,0,1)))</f>
        <v>0</v>
      </c>
      <c r="BE18" s="76">
        <f>IF(AND($B18=1,AB18=Parameters!E$13),0,IF(AND($K18&lt;&gt;$K17,MOD($K18-1,Parameters!E$14)=0,AB18&gt;AB17),0,IF(AB18=AB17,0,1)))</f>
        <v>0</v>
      </c>
      <c r="BF18" s="76">
        <f>IF(AND($B18=1,AC18=Parameters!F$13),0,IF(AND($K18&lt;&gt;$K17,MOD($K18-1,Parameters!F$14)=0,AC18&gt;AC17),0,IF(AC18=AC17,0,1)))</f>
        <v>0</v>
      </c>
      <c r="BG18" s="76">
        <f>IF(AND(B18=1,AJ18=Parameters!$C$36),0,IF(AND(I17&lt;Parameters!$C$18,AJ18&gt;AJ17),0,IF(AND(I17=Parameters!$C$19,AJ18=AJ17),0,IF(AND(I17&gt;Parameters!$C$20,AJ18&lt;AJ17),0,1))))</f>
        <v>0</v>
      </c>
      <c r="BH18" s="63">
        <f>IF(B18&lt;&gt;1,IF(AND(AQ18&gt;0,AR18&gt;AR17),0,IF(AND(AQ18&lt;0,AR18&lt;AR17),0,1)),IF(AND(AQ18&gt;0,AR18&gt;Parameters!$C$40),0,IF(AND(AQ18&lt;0,AR18&lt;Parameters!$C$40),0,1)))</f>
        <v>0</v>
      </c>
      <c r="BI18" s="63">
        <f>IF(AND(B18=1,AT18=E18),0,IF(AND(AW17&lt;Parameters!$C$24,AT18=0),0,IF(AND(AW17&lt;Parameters!$C$25,AT17=0,AT18=0),0,IF(AT18=E18,0,1))))</f>
        <v>0</v>
      </c>
      <c r="BJ18" s="63">
        <f>IF(B18&lt;&gt;1,IF(AND(AV18&gt;0,AW18&gt;AW17),0,IF(AND(AV18&lt;0,AW18&lt;AW17),0,1)),IF(AND(AV18&gt;0,AW18&gt;Parameters!$C$40),0,IF(AND(AV18&lt;0,AW18&lt;Parameters!$C$40),0,1)))</f>
        <v>0</v>
      </c>
      <c r="BK18" s="91">
        <f t="shared" si="18"/>
        <v>0</v>
      </c>
      <c r="BL18" s="74"/>
      <c r="BM18" s="74"/>
    </row>
    <row r="19" spans="2:65" x14ac:dyDescent="0.3">
      <c r="B19" s="101">
        <f>Data_Revised!B19</f>
        <v>16</v>
      </c>
      <c r="C19" s="7">
        <f>Data_Revised!C19</f>
        <v>13000</v>
      </c>
      <c r="D19" s="7">
        <f>Data_Revised!D19</f>
        <v>14000</v>
      </c>
      <c r="E19" s="7">
        <f>Data_Revised!E19</f>
        <v>16500</v>
      </c>
      <c r="F19" s="7">
        <f>Data_Revised!F19</f>
        <v>19600</v>
      </c>
      <c r="G19" s="7">
        <f>Data_Revised!G19</f>
        <v>18900</v>
      </c>
      <c r="H19" s="7">
        <f>Data_Revised!H19</f>
        <v>21900</v>
      </c>
      <c r="I19" s="12">
        <f>Data_Revised!I19</f>
        <v>4</v>
      </c>
      <c r="J19" s="8"/>
      <c r="K19" s="56">
        <f t="shared" si="19"/>
        <v>2</v>
      </c>
      <c r="L19" s="60">
        <f>IF(B19=1,0,IF(K19&lt;=Parameters!$C$3,Parameters!$D$3,Parameters!$D$4))</f>
        <v>5.0000000000000001E-3</v>
      </c>
      <c r="M19" s="7">
        <f>IF(B19=1,Parameters!$C$27,ROUNDDOWN(M18*(1+L19),0))</f>
        <v>12925</v>
      </c>
      <c r="N19" s="63">
        <f>IF(B19=1,Parameters!$C$28,IF(K19&lt;&gt;K18,ROUND(N18*(1+Parameters!$C$29),2),N18))</f>
        <v>62.4</v>
      </c>
      <c r="O19" s="63">
        <f t="shared" si="4"/>
        <v>806520</v>
      </c>
      <c r="P19" s="60">
        <f>IF(K19=1,Parameters!$C$31,IF(K19&lt;&gt;K18,IF(N19&lt;=Parameters!$C$7,P18+Parameters!$D$7,P18+Parameters!$D$8),P18))</f>
        <v>6.9999999999999993E-2</v>
      </c>
      <c r="Q19" s="63">
        <f t="shared" si="5"/>
        <v>58.03</v>
      </c>
      <c r="R19" s="63">
        <f t="shared" si="6"/>
        <v>754390</v>
      </c>
      <c r="S19" s="7">
        <f t="shared" si="7"/>
        <v>25925</v>
      </c>
      <c r="T19" s="63">
        <f t="shared" si="8"/>
        <v>1560910</v>
      </c>
      <c r="U19" s="63">
        <f t="shared" si="9"/>
        <v>60.208678881388622</v>
      </c>
      <c r="V19" s="63">
        <f>ROUND(U19*(1+Parameters!$C$34),2)</f>
        <v>81.28</v>
      </c>
      <c r="W19" s="63">
        <f>ROUNDDOWN(S19*Parameters!$C$33,0)</f>
        <v>10370</v>
      </c>
      <c r="X19" s="66">
        <f t="shared" si="10"/>
        <v>842873.6</v>
      </c>
      <c r="Y19" s="8"/>
      <c r="Z19" s="69">
        <f>IF($B19=1,Parameters!C$13,IF(AND($K19&lt;&gt;$K18,MOD($K19-1,Parameters!C$14)=0),ROUND(Z18*(1+Parameters!C$15),2),Z18))</f>
        <v>65</v>
      </c>
      <c r="AA19" s="63">
        <f>IF($B19=1,Parameters!D$13,IF(AND($K19&lt;&gt;$K18,MOD($K19-1,Parameters!D$14)=0),ROUND(AA18*(1+Parameters!D$15),2),AA18))</f>
        <v>30</v>
      </c>
      <c r="AB19" s="63">
        <f>IF($B19=1,Parameters!E$13,IF(AND($K19&lt;&gt;$K18,MOD($K19-1,Parameters!E$14)=0),ROUND(AB18*(1+Parameters!E$15),2),AB18))</f>
        <v>40</v>
      </c>
      <c r="AC19" s="63">
        <f>IF($B19=1,Parameters!F$13,IF(AND($K19&lt;&gt;$K18,MOD($K19-1,Parameters!F$14)=0),ROUND(AC18*(1+Parameters!F$15),2),AC18))</f>
        <v>50</v>
      </c>
      <c r="AD19" s="63">
        <f t="shared" si="11"/>
        <v>910000</v>
      </c>
      <c r="AE19" s="63">
        <f t="shared" si="2"/>
        <v>495000</v>
      </c>
      <c r="AF19" s="63">
        <f t="shared" si="2"/>
        <v>784000</v>
      </c>
      <c r="AG19" s="66">
        <f t="shared" si="2"/>
        <v>945000</v>
      </c>
      <c r="AH19" s="8"/>
      <c r="AI19" s="72">
        <f>IF(B19=1,0,IF(I18&lt;Parameters!$C$18,Parameters!$D$18,IF(I18=Parameters!$C$19,Parameters!$D$19,Parameters!$D$20)))</f>
        <v>0</v>
      </c>
      <c r="AJ19" s="63">
        <f>IF(B19=1,Parameters!$C$36,ROUND(AJ18*(1+AI19),2))</f>
        <v>25.25</v>
      </c>
      <c r="AK19" s="63">
        <f>H19/Parameters!$C$38*(Parameters!$C$38-I19)*AJ19</f>
        <v>479245</v>
      </c>
      <c r="AL19" s="63">
        <f>I19*Parameters!$C$37</f>
        <v>80000</v>
      </c>
      <c r="AM19" s="66">
        <f t="shared" si="12"/>
        <v>399245</v>
      </c>
      <c r="AN19" s="8"/>
      <c r="AO19" s="69">
        <f t="shared" si="13"/>
        <v>3051118.6</v>
      </c>
      <c r="AP19" s="63">
        <f t="shared" si="14"/>
        <v>2965910</v>
      </c>
      <c r="AQ19" s="76">
        <f t="shared" si="15"/>
        <v>5208.6000000000931</v>
      </c>
      <c r="AR19" s="66">
        <f>IF(B19=1,Parameters!$C$40+AQ19,AR18+AQ19)</f>
        <v>18335691.870000001</v>
      </c>
      <c r="AT19" s="56">
        <f>IF(B19=1,E19,IF(AW18&lt;Parameters!$C$24,0,IF(AND(AW18&lt;Parameters!$C$25,AT18=0),0,E19)))</f>
        <v>16500</v>
      </c>
      <c r="AU19" s="63">
        <f t="shared" si="3"/>
        <v>495000</v>
      </c>
      <c r="AV19" s="76">
        <f t="shared" si="16"/>
        <v>5208.6000000000931</v>
      </c>
      <c r="AW19" s="66">
        <f>IF(G19=1,Parameters!$C$40+AV19,AW18+AV19)</f>
        <v>18335691.870000001</v>
      </c>
      <c r="AY19" s="69">
        <f>IF(AND(B19=1,M19=Parameters!$C$27),0,IF(AND(K19&lt;=Parameters!$C$3,M19&gt;M18),0,IF(M19&lt;M18,0,1)))</f>
        <v>0</v>
      </c>
      <c r="AZ19" s="63">
        <f>IF(AND(B19=1,N19=Parameters!$C$28),0,IF(AND(K19&lt;&gt;K18,N19&gt;N18),0,IF(N19=N18,0,1)))</f>
        <v>0</v>
      </c>
      <c r="BA19" s="76">
        <f>IF(AND(B19=1,P19=Parameters!$C$31),0,IF(AND(K19&lt;&gt;K18,N19&lt;=Parameters!$C$7,P19&gt;P18),0,IF(AND(K19&lt;&gt;K18,N19&gt;Parameters!$C$8,P19=P18),0,IF(AND(K19=K18,P19=P18),0,1))))</f>
        <v>0</v>
      </c>
      <c r="BB19" s="76">
        <f t="shared" si="17"/>
        <v>0</v>
      </c>
      <c r="BC19" s="76">
        <f>IF(AND($B19=1,Z19=Parameters!C$13),0,IF(AND($K19&lt;&gt;$K18,MOD($K19-1,Parameters!C$14)=0,Z19&gt;Z18),0,IF(Z19=Z18,0,1)))</f>
        <v>0</v>
      </c>
      <c r="BD19" s="76">
        <f>IF(AND($B19=1,AA19=Parameters!D$13),0,IF(AND($K19&lt;&gt;$K18,MOD($K19-1,Parameters!D$14)=0,AA19&gt;AA18),0,IF(AA19=AA18,0,1)))</f>
        <v>0</v>
      </c>
      <c r="BE19" s="76">
        <f>IF(AND($B19=1,AB19=Parameters!E$13),0,IF(AND($K19&lt;&gt;$K18,MOD($K19-1,Parameters!E$14)=0,AB19&gt;AB18),0,IF(AB19=AB18,0,1)))</f>
        <v>0</v>
      </c>
      <c r="BF19" s="76">
        <f>IF(AND($B19=1,AC19=Parameters!F$13),0,IF(AND($K19&lt;&gt;$K18,MOD($K19-1,Parameters!F$14)=0,AC19&gt;AC18),0,IF(AC19=AC18,0,1)))</f>
        <v>0</v>
      </c>
      <c r="BG19" s="76">
        <f>IF(AND(B19=1,AJ19=Parameters!$C$36),0,IF(AND(I18&lt;Parameters!$C$18,AJ19&gt;AJ18),0,IF(AND(I18=Parameters!$C$19,AJ19=AJ18),0,IF(AND(I18&gt;Parameters!$C$20,AJ19&lt;AJ18),0,1))))</f>
        <v>0</v>
      </c>
      <c r="BH19" s="63">
        <f>IF(B19&lt;&gt;1,IF(AND(AQ19&gt;0,AR19&gt;AR18),0,IF(AND(AQ19&lt;0,AR19&lt;AR18),0,1)),IF(AND(AQ19&gt;0,AR19&gt;Parameters!$C$40),0,IF(AND(AQ19&lt;0,AR19&lt;Parameters!$C$40),0,1)))</f>
        <v>0</v>
      </c>
      <c r="BI19" s="63">
        <f>IF(AND(B19=1,AT19=E19),0,IF(AND(AW18&lt;Parameters!$C$24,AT19=0),0,IF(AND(AW18&lt;Parameters!$C$25,AT18=0,AT19=0),0,IF(AT19=E19,0,1))))</f>
        <v>0</v>
      </c>
      <c r="BJ19" s="63">
        <f>IF(B19&lt;&gt;1,IF(AND(AV19&gt;0,AW19&gt;AW18),0,IF(AND(AV19&lt;0,AW19&lt;AW18),0,1)),IF(AND(AV19&gt;0,AW19&gt;Parameters!$C$40),0,IF(AND(AV19&lt;0,AW19&lt;Parameters!$C$40),0,1)))</f>
        <v>0</v>
      </c>
      <c r="BK19" s="91">
        <f t="shared" si="18"/>
        <v>0</v>
      </c>
      <c r="BL19" s="74"/>
      <c r="BM19" s="74"/>
    </row>
    <row r="20" spans="2:65" x14ac:dyDescent="0.3">
      <c r="B20" s="101">
        <f>Data_Revised!B20</f>
        <v>17</v>
      </c>
      <c r="C20" s="7">
        <f>Data_Revised!C20</f>
        <v>13000</v>
      </c>
      <c r="D20" s="7">
        <f>Data_Revised!D20</f>
        <v>11000</v>
      </c>
      <c r="E20" s="7">
        <f>Data_Revised!E20</f>
        <v>18000</v>
      </c>
      <c r="F20" s="7">
        <f>Data_Revised!F20</f>
        <v>20300</v>
      </c>
      <c r="G20" s="7">
        <f>Data_Revised!G20</f>
        <v>13300</v>
      </c>
      <c r="H20" s="7">
        <f>Data_Revised!H20</f>
        <v>15000</v>
      </c>
      <c r="I20" s="12">
        <f>Data_Revised!I20</f>
        <v>5</v>
      </c>
      <c r="J20" s="8"/>
      <c r="K20" s="56">
        <f t="shared" si="19"/>
        <v>2</v>
      </c>
      <c r="L20" s="60">
        <f>IF(B20=1,0,IF(K20&lt;=Parameters!$C$3,Parameters!$D$3,Parameters!$D$4))</f>
        <v>5.0000000000000001E-3</v>
      </c>
      <c r="M20" s="7">
        <f>IF(B20=1,Parameters!$C$27,ROUNDDOWN(M19*(1+L20),0))</f>
        <v>12989</v>
      </c>
      <c r="N20" s="63">
        <f>IF(B20=1,Parameters!$C$28,IF(K20&lt;&gt;K19,ROUND(N19*(1+Parameters!$C$29),2),N19))</f>
        <v>62.4</v>
      </c>
      <c r="O20" s="63">
        <f t="shared" si="4"/>
        <v>810513.6</v>
      </c>
      <c r="P20" s="60">
        <f>IF(K20=1,Parameters!$C$31,IF(K20&lt;&gt;K19,IF(N20&lt;=Parameters!$C$7,P19+Parameters!$D$7,P19+Parameters!$D$8),P19))</f>
        <v>6.9999999999999993E-2</v>
      </c>
      <c r="Q20" s="63">
        <f t="shared" si="5"/>
        <v>58.03</v>
      </c>
      <c r="R20" s="63">
        <f t="shared" si="6"/>
        <v>754390</v>
      </c>
      <c r="S20" s="7">
        <f t="shared" si="7"/>
        <v>25989</v>
      </c>
      <c r="T20" s="63">
        <f t="shared" si="8"/>
        <v>1564903.6</v>
      </c>
      <c r="U20" s="63">
        <f t="shared" si="9"/>
        <v>60.214075185655474</v>
      </c>
      <c r="V20" s="63">
        <f>ROUND(U20*(1+Parameters!$C$34),2)</f>
        <v>81.290000000000006</v>
      </c>
      <c r="W20" s="63">
        <f>ROUNDDOWN(S20*Parameters!$C$33,0)</f>
        <v>10395</v>
      </c>
      <c r="X20" s="66">
        <f t="shared" si="10"/>
        <v>845009.55</v>
      </c>
      <c r="Y20" s="8"/>
      <c r="Z20" s="69">
        <f>IF($B20=1,Parameters!C$13,IF(AND($K20&lt;&gt;$K19,MOD($K20-1,Parameters!C$14)=0),ROUND(Z19*(1+Parameters!C$15),2),Z19))</f>
        <v>65</v>
      </c>
      <c r="AA20" s="63">
        <f>IF($B20=1,Parameters!D$13,IF(AND($K20&lt;&gt;$K19,MOD($K20-1,Parameters!D$14)=0),ROUND(AA19*(1+Parameters!D$15),2),AA19))</f>
        <v>30</v>
      </c>
      <c r="AB20" s="63">
        <f>IF($B20=1,Parameters!E$13,IF(AND($K20&lt;&gt;$K19,MOD($K20-1,Parameters!E$14)=0),ROUND(AB19*(1+Parameters!E$15),2),AB19))</f>
        <v>40</v>
      </c>
      <c r="AC20" s="63">
        <f>IF($B20=1,Parameters!F$13,IF(AND($K20&lt;&gt;$K19,MOD($K20-1,Parameters!F$14)=0),ROUND(AC19*(1+Parameters!F$15),2),AC19))</f>
        <v>50</v>
      </c>
      <c r="AD20" s="63">
        <f t="shared" si="11"/>
        <v>715000</v>
      </c>
      <c r="AE20" s="63">
        <f t="shared" si="2"/>
        <v>540000</v>
      </c>
      <c r="AF20" s="63">
        <f t="shared" si="2"/>
        <v>812000</v>
      </c>
      <c r="AG20" s="66">
        <f t="shared" si="2"/>
        <v>665000</v>
      </c>
      <c r="AH20" s="8"/>
      <c r="AI20" s="72">
        <f>IF(B20=1,0,IF(I19&lt;Parameters!$C$18,Parameters!$D$18,IF(I19=Parameters!$C$19,Parameters!$D$19,Parameters!$D$20)))</f>
        <v>0</v>
      </c>
      <c r="AJ20" s="63">
        <f>IF(B20=1,Parameters!$C$36,ROUND(AJ19*(1+AI20),2))</f>
        <v>25.25</v>
      </c>
      <c r="AK20" s="63">
        <f>H20/Parameters!$C$38*(Parameters!$C$38-I20)*AJ20</f>
        <v>315625</v>
      </c>
      <c r="AL20" s="63">
        <f>I20*Parameters!$C$37</f>
        <v>100000</v>
      </c>
      <c r="AM20" s="66">
        <f t="shared" si="12"/>
        <v>215625</v>
      </c>
      <c r="AN20" s="8"/>
      <c r="AO20" s="69">
        <f t="shared" si="13"/>
        <v>2637634.5499999998</v>
      </c>
      <c r="AP20" s="63">
        <f t="shared" si="14"/>
        <v>2819903.6</v>
      </c>
      <c r="AQ20" s="76">
        <f t="shared" si="15"/>
        <v>-282269.05000000005</v>
      </c>
      <c r="AR20" s="66">
        <f>IF(B20=1,Parameters!$C$40+AQ20,AR19+AQ20)</f>
        <v>18053422.82</v>
      </c>
      <c r="AT20" s="56">
        <f>IF(B20=1,E20,IF(AW19&lt;Parameters!$C$24,0,IF(AND(AW19&lt;Parameters!$C$25,AT19=0),0,E20)))</f>
        <v>18000</v>
      </c>
      <c r="AU20" s="63">
        <f t="shared" si="3"/>
        <v>540000</v>
      </c>
      <c r="AV20" s="76">
        <f t="shared" si="16"/>
        <v>-282269.05000000005</v>
      </c>
      <c r="AW20" s="66">
        <f>IF(G20=1,Parameters!$C$40+AV20,AW19+AV20)</f>
        <v>18053422.82</v>
      </c>
      <c r="AY20" s="69">
        <f>IF(AND(B20=1,M20=Parameters!$C$27),0,IF(AND(K20&lt;=Parameters!$C$3,M20&gt;M19),0,IF(M20&lt;M19,0,1)))</f>
        <v>0</v>
      </c>
      <c r="AZ20" s="63">
        <f>IF(AND(B20=1,N20=Parameters!$C$28),0,IF(AND(K20&lt;&gt;K19,N20&gt;N19),0,IF(N20=N19,0,1)))</f>
        <v>0</v>
      </c>
      <c r="BA20" s="76">
        <f>IF(AND(B20=1,P20=Parameters!$C$31),0,IF(AND(K20&lt;&gt;K19,N20&lt;=Parameters!$C$7,P20&gt;P19),0,IF(AND(K20&lt;&gt;K19,N20&gt;Parameters!$C$8,P20=P19),0,IF(AND(K20=K19,P20=P19),0,1))))</f>
        <v>0</v>
      </c>
      <c r="BB20" s="76">
        <f t="shared" si="17"/>
        <v>0</v>
      </c>
      <c r="BC20" s="76">
        <f>IF(AND($B20=1,Z20=Parameters!C$13),0,IF(AND($K20&lt;&gt;$K19,MOD($K20-1,Parameters!C$14)=0,Z20&gt;Z19),0,IF(Z20=Z19,0,1)))</f>
        <v>0</v>
      </c>
      <c r="BD20" s="76">
        <f>IF(AND($B20=1,AA20=Parameters!D$13),0,IF(AND($K20&lt;&gt;$K19,MOD($K20-1,Parameters!D$14)=0,AA20&gt;AA19),0,IF(AA20=AA19,0,1)))</f>
        <v>0</v>
      </c>
      <c r="BE20" s="76">
        <f>IF(AND($B20=1,AB20=Parameters!E$13),0,IF(AND($K20&lt;&gt;$K19,MOD($K20-1,Parameters!E$14)=0,AB20&gt;AB19),0,IF(AB20=AB19,0,1)))</f>
        <v>0</v>
      </c>
      <c r="BF20" s="76">
        <f>IF(AND($B20=1,AC20=Parameters!F$13),0,IF(AND($K20&lt;&gt;$K19,MOD($K20-1,Parameters!F$14)=0,AC20&gt;AC19),0,IF(AC20=AC19,0,1)))</f>
        <v>0</v>
      </c>
      <c r="BG20" s="76">
        <f>IF(AND(B20=1,AJ20=Parameters!$C$36),0,IF(AND(I19&lt;Parameters!$C$18,AJ20&gt;AJ19),0,IF(AND(I19=Parameters!$C$19,AJ20=AJ19),0,IF(AND(I19&gt;Parameters!$C$20,AJ20&lt;AJ19),0,1))))</f>
        <v>0</v>
      </c>
      <c r="BH20" s="63">
        <f>IF(B20&lt;&gt;1,IF(AND(AQ20&gt;0,AR20&gt;AR19),0,IF(AND(AQ20&lt;0,AR20&lt;AR19),0,1)),IF(AND(AQ20&gt;0,AR20&gt;Parameters!$C$40),0,IF(AND(AQ20&lt;0,AR20&lt;Parameters!$C$40),0,1)))</f>
        <v>0</v>
      </c>
      <c r="BI20" s="63">
        <f>IF(AND(B20=1,AT20=E20),0,IF(AND(AW19&lt;Parameters!$C$24,AT20=0),0,IF(AND(AW19&lt;Parameters!$C$25,AT19=0,AT20=0),0,IF(AT20=E20,0,1))))</f>
        <v>0</v>
      </c>
      <c r="BJ20" s="63">
        <f>IF(B20&lt;&gt;1,IF(AND(AV20&gt;0,AW20&gt;AW19),0,IF(AND(AV20&lt;0,AW20&lt;AW19),0,1)),IF(AND(AV20&gt;0,AW20&gt;Parameters!$C$40),0,IF(AND(AV20&lt;0,AW20&lt;Parameters!$C$40),0,1)))</f>
        <v>0</v>
      </c>
      <c r="BK20" s="91">
        <f t="shared" si="18"/>
        <v>0</v>
      </c>
      <c r="BL20" s="74"/>
      <c r="BM20" s="74"/>
    </row>
    <row r="21" spans="2:65" x14ac:dyDescent="0.3">
      <c r="B21" s="101">
        <f>Data_Revised!B21</f>
        <v>18</v>
      </c>
      <c r="C21" s="7">
        <f>Data_Revised!C21</f>
        <v>11500</v>
      </c>
      <c r="D21" s="7">
        <f>Data_Revised!D21</f>
        <v>10000</v>
      </c>
      <c r="E21" s="7">
        <f>Data_Revised!E21</f>
        <v>24000</v>
      </c>
      <c r="F21" s="7">
        <f>Data_Revised!F21</f>
        <v>18200</v>
      </c>
      <c r="G21" s="7">
        <f>Data_Revised!G21</f>
        <v>13300</v>
      </c>
      <c r="H21" s="7">
        <f>Data_Revised!H21</f>
        <v>17400</v>
      </c>
      <c r="I21" s="12">
        <f>Data_Revised!I21</f>
        <v>4</v>
      </c>
      <c r="J21" s="8"/>
      <c r="K21" s="56">
        <f t="shared" si="19"/>
        <v>2</v>
      </c>
      <c r="L21" s="60">
        <f>IF(B21=1,0,IF(K21&lt;=Parameters!$C$3,Parameters!$D$3,Parameters!$D$4))</f>
        <v>5.0000000000000001E-3</v>
      </c>
      <c r="M21" s="7">
        <f>IF(B21=1,Parameters!$C$27,ROUNDDOWN(M20*(1+L21),0))</f>
        <v>13053</v>
      </c>
      <c r="N21" s="63">
        <f>IF(B21=1,Parameters!$C$28,IF(K21&lt;&gt;K20,ROUND(N20*(1+Parameters!$C$29),2),N20))</f>
        <v>62.4</v>
      </c>
      <c r="O21" s="63">
        <f t="shared" si="4"/>
        <v>814507.2</v>
      </c>
      <c r="P21" s="60">
        <f>IF(K21=1,Parameters!$C$31,IF(K21&lt;&gt;K20,IF(N21&lt;=Parameters!$C$7,P20+Parameters!$D$7,P20+Parameters!$D$8),P20))</f>
        <v>6.9999999999999993E-2</v>
      </c>
      <c r="Q21" s="63">
        <f t="shared" si="5"/>
        <v>58.03</v>
      </c>
      <c r="R21" s="63">
        <f t="shared" si="6"/>
        <v>667345</v>
      </c>
      <c r="S21" s="7">
        <f t="shared" si="7"/>
        <v>24553</v>
      </c>
      <c r="T21" s="63">
        <f t="shared" si="8"/>
        <v>1481852.2</v>
      </c>
      <c r="U21" s="63">
        <f t="shared" si="9"/>
        <v>60.353203274548932</v>
      </c>
      <c r="V21" s="63">
        <f>ROUND(U21*(1+Parameters!$C$34),2)</f>
        <v>81.48</v>
      </c>
      <c r="W21" s="63">
        <f>ROUNDDOWN(S21*Parameters!$C$33,0)</f>
        <v>9821</v>
      </c>
      <c r="X21" s="66">
        <f t="shared" si="10"/>
        <v>800215.08000000007</v>
      </c>
      <c r="Y21" s="8"/>
      <c r="Z21" s="69">
        <f>IF($B21=1,Parameters!C$13,IF(AND($K21&lt;&gt;$K20,MOD($K21-1,Parameters!C$14)=0),ROUND(Z20*(1+Parameters!C$15),2),Z20))</f>
        <v>65</v>
      </c>
      <c r="AA21" s="63">
        <f>IF($B21=1,Parameters!D$13,IF(AND($K21&lt;&gt;$K20,MOD($K21-1,Parameters!D$14)=0),ROUND(AA20*(1+Parameters!D$15),2),AA20))</f>
        <v>30</v>
      </c>
      <c r="AB21" s="63">
        <f>IF($B21=1,Parameters!E$13,IF(AND($K21&lt;&gt;$K20,MOD($K21-1,Parameters!E$14)=0),ROUND(AB20*(1+Parameters!E$15),2),AB20))</f>
        <v>40</v>
      </c>
      <c r="AC21" s="63">
        <f>IF($B21=1,Parameters!F$13,IF(AND($K21&lt;&gt;$K20,MOD($K21-1,Parameters!F$14)=0),ROUND(AC20*(1+Parameters!F$15),2),AC20))</f>
        <v>50</v>
      </c>
      <c r="AD21" s="63">
        <f t="shared" si="11"/>
        <v>650000</v>
      </c>
      <c r="AE21" s="63">
        <f t="shared" si="2"/>
        <v>720000</v>
      </c>
      <c r="AF21" s="63">
        <f t="shared" si="2"/>
        <v>728000</v>
      </c>
      <c r="AG21" s="66">
        <f t="shared" si="2"/>
        <v>665000</v>
      </c>
      <c r="AH21" s="8"/>
      <c r="AI21" s="72">
        <f>IF(B21=1,0,IF(I20&lt;Parameters!$C$18,Parameters!$D$18,IF(I20=Parameters!$C$19,Parameters!$D$19,Parameters!$D$20)))</f>
        <v>-0.01</v>
      </c>
      <c r="AJ21" s="63">
        <f>IF(B21=1,Parameters!$C$36,ROUND(AJ20*(1+AI21),2))</f>
        <v>25</v>
      </c>
      <c r="AK21" s="63">
        <f>H21/Parameters!$C$38*(Parameters!$C$38-I21)*AJ21</f>
        <v>377000</v>
      </c>
      <c r="AL21" s="63">
        <f>I21*Parameters!$C$37</f>
        <v>80000</v>
      </c>
      <c r="AM21" s="66">
        <f t="shared" si="12"/>
        <v>297000</v>
      </c>
      <c r="AN21" s="8"/>
      <c r="AO21" s="69">
        <f t="shared" si="13"/>
        <v>2570215.08</v>
      </c>
      <c r="AP21" s="63">
        <f t="shared" si="14"/>
        <v>2851852.2</v>
      </c>
      <c r="AQ21" s="76">
        <f t="shared" si="15"/>
        <v>-361637.11999999988</v>
      </c>
      <c r="AR21" s="66">
        <f>IF(B21=1,Parameters!$C$40+AQ21,AR20+AQ21)</f>
        <v>17691785.699999999</v>
      </c>
      <c r="AT21" s="56">
        <f>IF(B21=1,E21,IF(AW20&lt;Parameters!$C$24,0,IF(AND(AW20&lt;Parameters!$C$25,AT20=0),0,E21)))</f>
        <v>24000</v>
      </c>
      <c r="AU21" s="63">
        <f t="shared" si="3"/>
        <v>720000</v>
      </c>
      <c r="AV21" s="76">
        <f t="shared" si="16"/>
        <v>-361637.11999999988</v>
      </c>
      <c r="AW21" s="66">
        <f>IF(G21=1,Parameters!$C$40+AV21,AW20+AV21)</f>
        <v>17691785.699999999</v>
      </c>
      <c r="AY21" s="69">
        <f>IF(AND(B21=1,M21=Parameters!$C$27),0,IF(AND(K21&lt;=Parameters!$C$3,M21&gt;M20),0,IF(M21&lt;M20,0,1)))</f>
        <v>0</v>
      </c>
      <c r="AZ21" s="63">
        <f>IF(AND(B21=1,N21=Parameters!$C$28),0,IF(AND(K21&lt;&gt;K20,N21&gt;N20),0,IF(N21=N20,0,1)))</f>
        <v>0</v>
      </c>
      <c r="BA21" s="76">
        <f>IF(AND(B21=1,P21=Parameters!$C$31),0,IF(AND(K21&lt;&gt;K20,N21&lt;=Parameters!$C$7,P21&gt;P20),0,IF(AND(K21&lt;&gt;K20,N21&gt;Parameters!$C$8,P21=P20),0,IF(AND(K21=K20,P21=P20),0,1))))</f>
        <v>0</v>
      </c>
      <c r="BB21" s="76">
        <f t="shared" si="17"/>
        <v>0</v>
      </c>
      <c r="BC21" s="76">
        <f>IF(AND($B21=1,Z21=Parameters!C$13),0,IF(AND($K21&lt;&gt;$K20,MOD($K21-1,Parameters!C$14)=0,Z21&gt;Z20),0,IF(Z21=Z20,0,1)))</f>
        <v>0</v>
      </c>
      <c r="BD21" s="76">
        <f>IF(AND($B21=1,AA21=Parameters!D$13),0,IF(AND($K21&lt;&gt;$K20,MOD($K21-1,Parameters!D$14)=0,AA21&gt;AA20),0,IF(AA21=AA20,0,1)))</f>
        <v>0</v>
      </c>
      <c r="BE21" s="76">
        <f>IF(AND($B21=1,AB21=Parameters!E$13),0,IF(AND($K21&lt;&gt;$K20,MOD($K21-1,Parameters!E$14)=0,AB21&gt;AB20),0,IF(AB21=AB20,0,1)))</f>
        <v>0</v>
      </c>
      <c r="BF21" s="76">
        <f>IF(AND($B21=1,AC21=Parameters!F$13),0,IF(AND($K21&lt;&gt;$K20,MOD($K21-1,Parameters!F$14)=0,AC21&gt;AC20),0,IF(AC21=AC20,0,1)))</f>
        <v>0</v>
      </c>
      <c r="BG21" s="76">
        <f>IF(AND(B21=1,AJ21=Parameters!$C$36),0,IF(AND(I20&lt;Parameters!$C$18,AJ21&gt;AJ20),0,IF(AND(I20=Parameters!$C$19,AJ21=AJ20),0,IF(AND(I20&gt;Parameters!$C$20,AJ21&lt;AJ20),0,1))))</f>
        <v>0</v>
      </c>
      <c r="BH21" s="63">
        <f>IF(B21&lt;&gt;1,IF(AND(AQ21&gt;0,AR21&gt;AR20),0,IF(AND(AQ21&lt;0,AR21&lt;AR20),0,1)),IF(AND(AQ21&gt;0,AR21&gt;Parameters!$C$40),0,IF(AND(AQ21&lt;0,AR21&lt;Parameters!$C$40),0,1)))</f>
        <v>0</v>
      </c>
      <c r="BI21" s="63">
        <f>IF(AND(B21=1,AT21=E21),0,IF(AND(AW20&lt;Parameters!$C$24,AT21=0),0,IF(AND(AW20&lt;Parameters!$C$25,AT20=0,AT21=0),0,IF(AT21=E21,0,1))))</f>
        <v>0</v>
      </c>
      <c r="BJ21" s="63">
        <f>IF(B21&lt;&gt;1,IF(AND(AV21&gt;0,AW21&gt;AW20),0,IF(AND(AV21&lt;0,AW21&lt;AW20),0,1)),IF(AND(AV21&gt;0,AW21&gt;Parameters!$C$40),0,IF(AND(AV21&lt;0,AW21&lt;Parameters!$C$40),0,1)))</f>
        <v>0</v>
      </c>
      <c r="BK21" s="91">
        <f t="shared" si="18"/>
        <v>0</v>
      </c>
      <c r="BL21" s="74"/>
      <c r="BM21" s="74"/>
    </row>
    <row r="22" spans="2:65" x14ac:dyDescent="0.3">
      <c r="B22" s="101">
        <f>Data_Revised!B22</f>
        <v>19</v>
      </c>
      <c r="C22" s="7">
        <f>Data_Revised!C22</f>
        <v>19000</v>
      </c>
      <c r="D22" s="7">
        <f>Data_Revised!D22</f>
        <v>10000</v>
      </c>
      <c r="E22" s="7">
        <f>Data_Revised!E22</f>
        <v>21000</v>
      </c>
      <c r="F22" s="7">
        <f>Data_Revised!F22</f>
        <v>19600</v>
      </c>
      <c r="G22" s="7">
        <f>Data_Revised!G22</f>
        <v>18900</v>
      </c>
      <c r="H22" s="7">
        <f>Data_Revised!H22</f>
        <v>21300</v>
      </c>
      <c r="I22" s="12">
        <f>Data_Revised!I22</f>
        <v>3</v>
      </c>
      <c r="J22" s="8"/>
      <c r="K22" s="56">
        <f t="shared" si="19"/>
        <v>2</v>
      </c>
      <c r="L22" s="60">
        <f>IF(B22=1,0,IF(K22&lt;=Parameters!$C$3,Parameters!$D$3,Parameters!$D$4))</f>
        <v>5.0000000000000001E-3</v>
      </c>
      <c r="M22" s="7">
        <f>IF(B22=1,Parameters!$C$27,ROUNDDOWN(M21*(1+L22),0))</f>
        <v>13118</v>
      </c>
      <c r="N22" s="63">
        <f>IF(B22=1,Parameters!$C$28,IF(K22&lt;&gt;K21,ROUND(N21*(1+Parameters!$C$29),2),N21))</f>
        <v>62.4</v>
      </c>
      <c r="O22" s="63">
        <f t="shared" si="4"/>
        <v>818563.2</v>
      </c>
      <c r="P22" s="60">
        <f>IF(K22=1,Parameters!$C$31,IF(K22&lt;&gt;K21,IF(N22&lt;=Parameters!$C$7,P21+Parameters!$D$7,P21+Parameters!$D$8),P21))</f>
        <v>6.9999999999999993E-2</v>
      </c>
      <c r="Q22" s="63">
        <f t="shared" si="5"/>
        <v>58.03</v>
      </c>
      <c r="R22" s="63">
        <f t="shared" si="6"/>
        <v>1102570</v>
      </c>
      <c r="S22" s="7">
        <f t="shared" si="7"/>
        <v>32118</v>
      </c>
      <c r="T22" s="63">
        <f t="shared" si="8"/>
        <v>1921133.2</v>
      </c>
      <c r="U22" s="63">
        <f t="shared" si="9"/>
        <v>59.814845258110715</v>
      </c>
      <c r="V22" s="63">
        <f>ROUND(U22*(1+Parameters!$C$34),2)</f>
        <v>80.75</v>
      </c>
      <c r="W22" s="63">
        <f>ROUNDDOWN(S22*Parameters!$C$33,0)</f>
        <v>12847</v>
      </c>
      <c r="X22" s="66">
        <f t="shared" si="10"/>
        <v>1037395.25</v>
      </c>
      <c r="Y22" s="8"/>
      <c r="Z22" s="69">
        <f>IF($B22=1,Parameters!C$13,IF(AND($K22&lt;&gt;$K21,MOD($K22-1,Parameters!C$14)=0),ROUND(Z21*(1+Parameters!C$15),2),Z21))</f>
        <v>65</v>
      </c>
      <c r="AA22" s="63">
        <f>IF($B22=1,Parameters!D$13,IF(AND($K22&lt;&gt;$K21,MOD($K22-1,Parameters!D$14)=0),ROUND(AA21*(1+Parameters!D$15),2),AA21))</f>
        <v>30</v>
      </c>
      <c r="AB22" s="63">
        <f>IF($B22=1,Parameters!E$13,IF(AND($K22&lt;&gt;$K21,MOD($K22-1,Parameters!E$14)=0),ROUND(AB21*(1+Parameters!E$15),2),AB21))</f>
        <v>40</v>
      </c>
      <c r="AC22" s="63">
        <f>IF($B22=1,Parameters!F$13,IF(AND($K22&lt;&gt;$K21,MOD($K22-1,Parameters!F$14)=0),ROUND(AC21*(1+Parameters!F$15),2),AC21))</f>
        <v>50</v>
      </c>
      <c r="AD22" s="63">
        <f t="shared" si="11"/>
        <v>650000</v>
      </c>
      <c r="AE22" s="63">
        <f t="shared" si="2"/>
        <v>630000</v>
      </c>
      <c r="AF22" s="63">
        <f t="shared" si="2"/>
        <v>784000</v>
      </c>
      <c r="AG22" s="66">
        <f t="shared" si="2"/>
        <v>945000</v>
      </c>
      <c r="AH22" s="8"/>
      <c r="AI22" s="72">
        <f>IF(B22=1,0,IF(I21&lt;Parameters!$C$18,Parameters!$D$18,IF(I21=Parameters!$C$19,Parameters!$D$19,Parameters!$D$20)))</f>
        <v>0</v>
      </c>
      <c r="AJ22" s="63">
        <f>IF(B22=1,Parameters!$C$36,ROUND(AJ21*(1+AI22),2))</f>
        <v>25</v>
      </c>
      <c r="AK22" s="63">
        <f>H22/Parameters!$C$38*(Parameters!$C$38-I22)*AJ22</f>
        <v>479250</v>
      </c>
      <c r="AL22" s="63">
        <f>I22*Parameters!$C$37</f>
        <v>60000</v>
      </c>
      <c r="AM22" s="66">
        <f t="shared" si="12"/>
        <v>419250</v>
      </c>
      <c r="AN22" s="8"/>
      <c r="AO22" s="69">
        <f t="shared" si="13"/>
        <v>3245645.25</v>
      </c>
      <c r="AP22" s="63">
        <f t="shared" si="14"/>
        <v>3201133.2</v>
      </c>
      <c r="AQ22" s="76">
        <f t="shared" si="15"/>
        <v>-15487.950000000186</v>
      </c>
      <c r="AR22" s="66">
        <f>IF(B22=1,Parameters!$C$40+AQ22,AR21+AQ22)</f>
        <v>17676297.75</v>
      </c>
      <c r="AT22" s="56">
        <f>IF(B22=1,E22,IF(AW21&lt;Parameters!$C$24,0,IF(AND(AW21&lt;Parameters!$C$25,AT21=0),0,E22)))</f>
        <v>21000</v>
      </c>
      <c r="AU22" s="63">
        <f t="shared" si="3"/>
        <v>630000</v>
      </c>
      <c r="AV22" s="76">
        <f t="shared" si="16"/>
        <v>-15487.950000000186</v>
      </c>
      <c r="AW22" s="66">
        <f>IF(G22=1,Parameters!$C$40+AV22,AW21+AV22)</f>
        <v>17676297.75</v>
      </c>
      <c r="AY22" s="69">
        <f>IF(AND(B22=1,M22=Parameters!$C$27),0,IF(AND(K22&lt;=Parameters!$C$3,M22&gt;M21),0,IF(M22&lt;M21,0,1)))</f>
        <v>0</v>
      </c>
      <c r="AZ22" s="63">
        <f>IF(AND(B22=1,N22=Parameters!$C$28),0,IF(AND(K22&lt;&gt;K21,N22&gt;N21),0,IF(N22=N21,0,1)))</f>
        <v>0</v>
      </c>
      <c r="BA22" s="76">
        <f>IF(AND(B22=1,P22=Parameters!$C$31),0,IF(AND(K22&lt;&gt;K21,N22&lt;=Parameters!$C$7,P22&gt;P21),0,IF(AND(K22&lt;&gt;K21,N22&gt;Parameters!$C$8,P22=P21),0,IF(AND(K22=K21,P22=P21),0,1))))</f>
        <v>0</v>
      </c>
      <c r="BB22" s="76">
        <f t="shared" si="17"/>
        <v>0</v>
      </c>
      <c r="BC22" s="76">
        <f>IF(AND($B22=1,Z22=Parameters!C$13),0,IF(AND($K22&lt;&gt;$K21,MOD($K22-1,Parameters!C$14)=0,Z22&gt;Z21),0,IF(Z22=Z21,0,1)))</f>
        <v>0</v>
      </c>
      <c r="BD22" s="76">
        <f>IF(AND($B22=1,AA22=Parameters!D$13),0,IF(AND($K22&lt;&gt;$K21,MOD($K22-1,Parameters!D$14)=0,AA22&gt;AA21),0,IF(AA22=AA21,0,1)))</f>
        <v>0</v>
      </c>
      <c r="BE22" s="76">
        <f>IF(AND($B22=1,AB22=Parameters!E$13),0,IF(AND($K22&lt;&gt;$K21,MOD($K22-1,Parameters!E$14)=0,AB22&gt;AB21),0,IF(AB22=AB21,0,1)))</f>
        <v>0</v>
      </c>
      <c r="BF22" s="76">
        <f>IF(AND($B22=1,AC22=Parameters!F$13),0,IF(AND($K22&lt;&gt;$K21,MOD($K22-1,Parameters!F$14)=0,AC22&gt;AC21),0,IF(AC22=AC21,0,1)))</f>
        <v>0</v>
      </c>
      <c r="BG22" s="76">
        <f>IF(AND(B22=1,AJ22=Parameters!$C$36),0,IF(AND(I21&lt;Parameters!$C$18,AJ22&gt;AJ21),0,IF(AND(I21=Parameters!$C$19,AJ22=AJ21),0,IF(AND(I21&gt;Parameters!$C$20,AJ22&lt;AJ21),0,1))))</f>
        <v>0</v>
      </c>
      <c r="BH22" s="63">
        <f>IF(B22&lt;&gt;1,IF(AND(AQ22&gt;0,AR22&gt;AR21),0,IF(AND(AQ22&lt;0,AR22&lt;AR21),0,1)),IF(AND(AQ22&gt;0,AR22&gt;Parameters!$C$40),0,IF(AND(AQ22&lt;0,AR22&lt;Parameters!$C$40),0,1)))</f>
        <v>0</v>
      </c>
      <c r="BI22" s="63">
        <f>IF(AND(B22=1,AT22=E22),0,IF(AND(AW21&lt;Parameters!$C$24,AT22=0),0,IF(AND(AW21&lt;Parameters!$C$25,AT21=0,AT22=0),0,IF(AT22=E22,0,1))))</f>
        <v>0</v>
      </c>
      <c r="BJ22" s="63">
        <f>IF(B22&lt;&gt;1,IF(AND(AV22&gt;0,AW22&gt;AW21),0,IF(AND(AV22&lt;0,AW22&lt;AW21),0,1)),IF(AND(AV22&gt;0,AW22&gt;Parameters!$C$40),0,IF(AND(AV22&lt;0,AW22&lt;Parameters!$C$40),0,1)))</f>
        <v>0</v>
      </c>
      <c r="BK22" s="91">
        <f t="shared" si="18"/>
        <v>0</v>
      </c>
      <c r="BL22" s="74"/>
      <c r="BM22" s="74"/>
    </row>
    <row r="23" spans="2:65" x14ac:dyDescent="0.3">
      <c r="B23" s="101">
        <f>Data_Revised!B23</f>
        <v>20</v>
      </c>
      <c r="C23" s="7">
        <f>Data_Revised!C23</f>
        <v>17000</v>
      </c>
      <c r="D23" s="7">
        <f>Data_Revised!D23</f>
        <v>10000</v>
      </c>
      <c r="E23" s="7">
        <f>Data_Revised!E23</f>
        <v>22000</v>
      </c>
      <c r="F23" s="7">
        <f>Data_Revised!F23</f>
        <v>20300</v>
      </c>
      <c r="G23" s="7">
        <f>Data_Revised!G23</f>
        <v>13300</v>
      </c>
      <c r="H23" s="7">
        <f>Data_Revised!H23</f>
        <v>14400</v>
      </c>
      <c r="I23" s="12">
        <f>Data_Revised!I23</f>
        <v>4</v>
      </c>
      <c r="J23" s="8"/>
      <c r="K23" s="56">
        <f t="shared" si="19"/>
        <v>2</v>
      </c>
      <c r="L23" s="60">
        <f>IF(B23=1,0,IF(K23&lt;=Parameters!$C$3,Parameters!$D$3,Parameters!$D$4))</f>
        <v>5.0000000000000001E-3</v>
      </c>
      <c r="M23" s="7">
        <f>IF(B23=1,Parameters!$C$27,ROUNDDOWN(M22*(1+L23),0))</f>
        <v>13183</v>
      </c>
      <c r="N23" s="63">
        <f>IF(B23=1,Parameters!$C$28,IF(K23&lt;&gt;K22,ROUND(N22*(1+Parameters!$C$29),2),N22))</f>
        <v>62.4</v>
      </c>
      <c r="O23" s="63">
        <f t="shared" si="4"/>
        <v>822619.2</v>
      </c>
      <c r="P23" s="60">
        <f>IF(K23=1,Parameters!$C$31,IF(K23&lt;&gt;K22,IF(N23&lt;=Parameters!$C$7,P22+Parameters!$D$7,P22+Parameters!$D$8),P22))</f>
        <v>6.9999999999999993E-2</v>
      </c>
      <c r="Q23" s="63">
        <f t="shared" si="5"/>
        <v>58.03</v>
      </c>
      <c r="R23" s="63">
        <f t="shared" si="6"/>
        <v>986510</v>
      </c>
      <c r="S23" s="7">
        <f t="shared" si="7"/>
        <v>30183</v>
      </c>
      <c r="T23" s="63">
        <f t="shared" si="8"/>
        <v>1809129.2</v>
      </c>
      <c r="U23" s="63">
        <f t="shared" si="9"/>
        <v>59.938680714309378</v>
      </c>
      <c r="V23" s="63">
        <f>ROUND(U23*(1+Parameters!$C$34),2)</f>
        <v>80.92</v>
      </c>
      <c r="W23" s="63">
        <f>ROUNDDOWN(S23*Parameters!$C$33,0)</f>
        <v>12073</v>
      </c>
      <c r="X23" s="66">
        <f t="shared" si="10"/>
        <v>976947.16</v>
      </c>
      <c r="Y23" s="8"/>
      <c r="Z23" s="69">
        <f>IF($B23=1,Parameters!C$13,IF(AND($K23&lt;&gt;$K22,MOD($K23-1,Parameters!C$14)=0),ROUND(Z22*(1+Parameters!C$15),2),Z22))</f>
        <v>65</v>
      </c>
      <c r="AA23" s="63">
        <f>IF($B23=1,Parameters!D$13,IF(AND($K23&lt;&gt;$K22,MOD($K23-1,Parameters!D$14)=0),ROUND(AA22*(1+Parameters!D$15),2),AA22))</f>
        <v>30</v>
      </c>
      <c r="AB23" s="63">
        <f>IF($B23=1,Parameters!E$13,IF(AND($K23&lt;&gt;$K22,MOD($K23-1,Parameters!E$14)=0),ROUND(AB22*(1+Parameters!E$15),2),AB22))</f>
        <v>40</v>
      </c>
      <c r="AC23" s="63">
        <f>IF($B23=1,Parameters!F$13,IF(AND($K23&lt;&gt;$K22,MOD($K23-1,Parameters!F$14)=0),ROUND(AC22*(1+Parameters!F$15),2),AC22))</f>
        <v>50</v>
      </c>
      <c r="AD23" s="63">
        <f t="shared" si="11"/>
        <v>650000</v>
      </c>
      <c r="AE23" s="63">
        <f t="shared" si="2"/>
        <v>660000</v>
      </c>
      <c r="AF23" s="63">
        <f t="shared" si="2"/>
        <v>812000</v>
      </c>
      <c r="AG23" s="66">
        <f t="shared" si="2"/>
        <v>665000</v>
      </c>
      <c r="AH23" s="8"/>
      <c r="AI23" s="72">
        <f>IF(B23=1,0,IF(I22&lt;Parameters!$C$18,Parameters!$D$18,IF(I22=Parameters!$C$19,Parameters!$D$19,Parameters!$D$20)))</f>
        <v>0.02</v>
      </c>
      <c r="AJ23" s="63">
        <f>IF(B23=1,Parameters!$C$36,ROUND(AJ22*(1+AI23),2))</f>
        <v>25.5</v>
      </c>
      <c r="AK23" s="63">
        <f>H23/Parameters!$C$38*(Parameters!$C$38-I23)*AJ23</f>
        <v>318240</v>
      </c>
      <c r="AL23" s="63">
        <f>I23*Parameters!$C$37</f>
        <v>80000</v>
      </c>
      <c r="AM23" s="66">
        <f t="shared" si="12"/>
        <v>238240</v>
      </c>
      <c r="AN23" s="8"/>
      <c r="AO23" s="69">
        <f t="shared" si="13"/>
        <v>2772187.16</v>
      </c>
      <c r="AP23" s="63">
        <f t="shared" si="14"/>
        <v>3119129.2</v>
      </c>
      <c r="AQ23" s="76">
        <f t="shared" si="15"/>
        <v>-426942.04000000004</v>
      </c>
      <c r="AR23" s="66">
        <f>IF(B23=1,Parameters!$C$40+AQ23,AR22+AQ23)</f>
        <v>17249355.710000001</v>
      </c>
      <c r="AT23" s="56">
        <f>IF(B23=1,E23,IF(AW22&lt;Parameters!$C$24,0,IF(AND(AW22&lt;Parameters!$C$25,AT22=0),0,E23)))</f>
        <v>22000</v>
      </c>
      <c r="AU23" s="63">
        <f t="shared" si="3"/>
        <v>660000</v>
      </c>
      <c r="AV23" s="76">
        <f t="shared" si="16"/>
        <v>-426942.04000000004</v>
      </c>
      <c r="AW23" s="66">
        <f>IF(G23=1,Parameters!$C$40+AV23,AW22+AV23)</f>
        <v>17249355.710000001</v>
      </c>
      <c r="AY23" s="69">
        <f>IF(AND(B23=1,M23=Parameters!$C$27),0,IF(AND(K23&lt;=Parameters!$C$3,M23&gt;M22),0,IF(M23&lt;M22,0,1)))</f>
        <v>0</v>
      </c>
      <c r="AZ23" s="63">
        <f>IF(AND(B23=1,N23=Parameters!$C$28),0,IF(AND(K23&lt;&gt;K22,N23&gt;N22),0,IF(N23=N22,0,1)))</f>
        <v>0</v>
      </c>
      <c r="BA23" s="76">
        <f>IF(AND(B23=1,P23=Parameters!$C$31),0,IF(AND(K23&lt;&gt;K22,N23&lt;=Parameters!$C$7,P23&gt;P22),0,IF(AND(K23&lt;&gt;K22,N23&gt;Parameters!$C$8,P23=P22),0,IF(AND(K23=K22,P23=P22),0,1))))</f>
        <v>0</v>
      </c>
      <c r="BB23" s="76">
        <f t="shared" si="17"/>
        <v>0</v>
      </c>
      <c r="BC23" s="76">
        <f>IF(AND($B23=1,Z23=Parameters!C$13),0,IF(AND($K23&lt;&gt;$K22,MOD($K23-1,Parameters!C$14)=0,Z23&gt;Z22),0,IF(Z23=Z22,0,1)))</f>
        <v>0</v>
      </c>
      <c r="BD23" s="76">
        <f>IF(AND($B23=1,AA23=Parameters!D$13),0,IF(AND($K23&lt;&gt;$K22,MOD($K23-1,Parameters!D$14)=0,AA23&gt;AA22),0,IF(AA23=AA22,0,1)))</f>
        <v>0</v>
      </c>
      <c r="BE23" s="76">
        <f>IF(AND($B23=1,AB23=Parameters!E$13),0,IF(AND($K23&lt;&gt;$K22,MOD($K23-1,Parameters!E$14)=0,AB23&gt;AB22),0,IF(AB23=AB22,0,1)))</f>
        <v>0</v>
      </c>
      <c r="BF23" s="76">
        <f>IF(AND($B23=1,AC23=Parameters!F$13),0,IF(AND($K23&lt;&gt;$K22,MOD($K23-1,Parameters!F$14)=0,AC23&gt;AC22),0,IF(AC23=AC22,0,1)))</f>
        <v>0</v>
      </c>
      <c r="BG23" s="76">
        <f>IF(AND(B23=1,AJ23=Parameters!$C$36),0,IF(AND(I22&lt;Parameters!$C$18,AJ23&gt;AJ22),0,IF(AND(I22=Parameters!$C$19,AJ23=AJ22),0,IF(AND(I22&gt;Parameters!$C$20,AJ23&lt;AJ22),0,1))))</f>
        <v>0</v>
      </c>
      <c r="BH23" s="63">
        <f>IF(B23&lt;&gt;1,IF(AND(AQ23&gt;0,AR23&gt;AR22),0,IF(AND(AQ23&lt;0,AR23&lt;AR22),0,1)),IF(AND(AQ23&gt;0,AR23&gt;Parameters!$C$40),0,IF(AND(AQ23&lt;0,AR23&lt;Parameters!$C$40),0,1)))</f>
        <v>0</v>
      </c>
      <c r="BI23" s="63">
        <f>IF(AND(B23=1,AT23=E23),0,IF(AND(AW22&lt;Parameters!$C$24,AT23=0),0,IF(AND(AW22&lt;Parameters!$C$25,AT22=0,AT23=0),0,IF(AT23=E23,0,1))))</f>
        <v>0</v>
      </c>
      <c r="BJ23" s="63">
        <f>IF(B23&lt;&gt;1,IF(AND(AV23&gt;0,AW23&gt;AW22),0,IF(AND(AV23&lt;0,AW23&lt;AW22),0,1)),IF(AND(AV23&gt;0,AW23&gt;Parameters!$C$40),0,IF(AND(AV23&lt;0,AW23&lt;Parameters!$C$40),0,1)))</f>
        <v>0</v>
      </c>
      <c r="BK23" s="91">
        <f t="shared" si="18"/>
        <v>0</v>
      </c>
      <c r="BL23" s="74"/>
      <c r="BM23" s="74"/>
    </row>
    <row r="24" spans="2:65" x14ac:dyDescent="0.3">
      <c r="B24" s="101">
        <f>Data_Revised!B24</f>
        <v>21</v>
      </c>
      <c r="C24" s="7">
        <f>Data_Revised!C24</f>
        <v>14500</v>
      </c>
      <c r="D24" s="7">
        <f>Data_Revised!D24</f>
        <v>8500</v>
      </c>
      <c r="E24" s="7">
        <f>Data_Revised!E24</f>
        <v>17500</v>
      </c>
      <c r="F24" s="7">
        <f>Data_Revised!F24</f>
        <v>18200</v>
      </c>
      <c r="G24" s="7">
        <f>Data_Revised!G24</f>
        <v>18200</v>
      </c>
      <c r="H24" s="7">
        <f>Data_Revised!H24</f>
        <v>16800</v>
      </c>
      <c r="I24" s="12">
        <f>Data_Revised!I24</f>
        <v>4</v>
      </c>
      <c r="J24" s="8"/>
      <c r="K24" s="56">
        <f t="shared" si="19"/>
        <v>2</v>
      </c>
      <c r="L24" s="60">
        <f>IF(B24=1,0,IF(K24&lt;=Parameters!$C$3,Parameters!$D$3,Parameters!$D$4))</f>
        <v>5.0000000000000001E-3</v>
      </c>
      <c r="M24" s="7">
        <f>IF(B24=1,Parameters!$C$27,ROUNDDOWN(M23*(1+L24),0))</f>
        <v>13248</v>
      </c>
      <c r="N24" s="63">
        <f>IF(B24=1,Parameters!$C$28,IF(K24&lt;&gt;K23,ROUND(N23*(1+Parameters!$C$29),2),N23))</f>
        <v>62.4</v>
      </c>
      <c r="O24" s="63">
        <f t="shared" si="4"/>
        <v>826675.19999999995</v>
      </c>
      <c r="P24" s="60">
        <f>IF(K24=1,Parameters!$C$31,IF(K24&lt;&gt;K23,IF(N24&lt;=Parameters!$C$7,P23+Parameters!$D$7,P23+Parameters!$D$8),P23))</f>
        <v>6.9999999999999993E-2</v>
      </c>
      <c r="Q24" s="63">
        <f t="shared" si="5"/>
        <v>58.03</v>
      </c>
      <c r="R24" s="63">
        <f t="shared" si="6"/>
        <v>841435</v>
      </c>
      <c r="S24" s="7">
        <f t="shared" si="7"/>
        <v>27748</v>
      </c>
      <c r="T24" s="63">
        <f t="shared" si="8"/>
        <v>1668110.2</v>
      </c>
      <c r="U24" s="63">
        <f t="shared" si="9"/>
        <v>60.116411993657202</v>
      </c>
      <c r="V24" s="63">
        <f>ROUND(U24*(1+Parameters!$C$34),2)</f>
        <v>81.16</v>
      </c>
      <c r="W24" s="63">
        <f>ROUNDDOWN(S24*Parameters!$C$33,0)</f>
        <v>11099</v>
      </c>
      <c r="X24" s="66">
        <f t="shared" si="10"/>
        <v>900794.84</v>
      </c>
      <c r="Y24" s="8"/>
      <c r="Z24" s="69">
        <f>IF($B24=1,Parameters!C$13,IF(AND($K24&lt;&gt;$K23,MOD($K24-1,Parameters!C$14)=0),ROUND(Z23*(1+Parameters!C$15),2),Z23))</f>
        <v>65</v>
      </c>
      <c r="AA24" s="63">
        <f>IF($B24=1,Parameters!D$13,IF(AND($K24&lt;&gt;$K23,MOD($K24-1,Parameters!D$14)=0),ROUND(AA23*(1+Parameters!D$15),2),AA23))</f>
        <v>30</v>
      </c>
      <c r="AB24" s="63">
        <f>IF($B24=1,Parameters!E$13,IF(AND($K24&lt;&gt;$K23,MOD($K24-1,Parameters!E$14)=0),ROUND(AB23*(1+Parameters!E$15),2),AB23))</f>
        <v>40</v>
      </c>
      <c r="AC24" s="63">
        <f>IF($B24=1,Parameters!F$13,IF(AND($K24&lt;&gt;$K23,MOD($K24-1,Parameters!F$14)=0),ROUND(AC23*(1+Parameters!F$15),2),AC23))</f>
        <v>50</v>
      </c>
      <c r="AD24" s="63">
        <f t="shared" si="11"/>
        <v>552500</v>
      </c>
      <c r="AE24" s="63">
        <f t="shared" si="2"/>
        <v>525000</v>
      </c>
      <c r="AF24" s="63">
        <f t="shared" si="2"/>
        <v>728000</v>
      </c>
      <c r="AG24" s="66">
        <f t="shared" si="2"/>
        <v>910000</v>
      </c>
      <c r="AH24" s="8"/>
      <c r="AI24" s="72">
        <f>IF(B24=1,0,IF(I23&lt;Parameters!$C$18,Parameters!$D$18,IF(I23=Parameters!$C$19,Parameters!$D$19,Parameters!$D$20)))</f>
        <v>0</v>
      </c>
      <c r="AJ24" s="63">
        <f>IF(B24=1,Parameters!$C$36,ROUND(AJ23*(1+AI24),2))</f>
        <v>25.5</v>
      </c>
      <c r="AK24" s="63">
        <f>H24/Parameters!$C$38*(Parameters!$C$38-I24)*AJ24</f>
        <v>371280</v>
      </c>
      <c r="AL24" s="63">
        <f>I24*Parameters!$C$37</f>
        <v>80000</v>
      </c>
      <c r="AM24" s="66">
        <f t="shared" si="12"/>
        <v>291280</v>
      </c>
      <c r="AN24" s="8"/>
      <c r="AO24" s="69">
        <f t="shared" si="13"/>
        <v>2910074.84</v>
      </c>
      <c r="AP24" s="63">
        <f t="shared" si="14"/>
        <v>2745610.2</v>
      </c>
      <c r="AQ24" s="76">
        <f t="shared" si="15"/>
        <v>84464.64000000013</v>
      </c>
      <c r="AR24" s="66">
        <f>IF(B24=1,Parameters!$C$40+AQ24,AR23+AQ24)</f>
        <v>17333820.350000001</v>
      </c>
      <c r="AT24" s="56">
        <f>IF(B24=1,E24,IF(AW23&lt;Parameters!$C$24,0,IF(AND(AW23&lt;Parameters!$C$25,AT23=0),0,E24)))</f>
        <v>17500</v>
      </c>
      <c r="AU24" s="63">
        <f t="shared" si="3"/>
        <v>525000</v>
      </c>
      <c r="AV24" s="76">
        <f t="shared" si="16"/>
        <v>84464.64000000013</v>
      </c>
      <c r="AW24" s="66">
        <f>IF(G24=1,Parameters!$C$40+AV24,AW23+AV24)</f>
        <v>17333820.350000001</v>
      </c>
      <c r="AY24" s="69">
        <f>IF(AND(B24=1,M24=Parameters!$C$27),0,IF(AND(K24&lt;=Parameters!$C$3,M24&gt;M23),0,IF(M24&lt;M23,0,1)))</f>
        <v>0</v>
      </c>
      <c r="AZ24" s="63">
        <f>IF(AND(B24=1,N24=Parameters!$C$28),0,IF(AND(K24&lt;&gt;K23,N24&gt;N23),0,IF(N24=N23,0,1)))</f>
        <v>0</v>
      </c>
      <c r="BA24" s="76">
        <f>IF(AND(B24=1,P24=Parameters!$C$31),0,IF(AND(K24&lt;&gt;K23,N24&lt;=Parameters!$C$7,P24&gt;P23),0,IF(AND(K24&lt;&gt;K23,N24&gt;Parameters!$C$8,P24=P23),0,IF(AND(K24=K23,P24=P23),0,1))))</f>
        <v>0</v>
      </c>
      <c r="BB24" s="76">
        <f t="shared" si="17"/>
        <v>0</v>
      </c>
      <c r="BC24" s="76">
        <f>IF(AND($B24=1,Z24=Parameters!C$13),0,IF(AND($K24&lt;&gt;$K23,MOD($K24-1,Parameters!C$14)=0,Z24&gt;Z23),0,IF(Z24=Z23,0,1)))</f>
        <v>0</v>
      </c>
      <c r="BD24" s="76">
        <f>IF(AND($B24=1,AA24=Parameters!D$13),0,IF(AND($K24&lt;&gt;$K23,MOD($K24-1,Parameters!D$14)=0,AA24&gt;AA23),0,IF(AA24=AA23,0,1)))</f>
        <v>0</v>
      </c>
      <c r="BE24" s="76">
        <f>IF(AND($B24=1,AB24=Parameters!E$13),0,IF(AND($K24&lt;&gt;$K23,MOD($K24-1,Parameters!E$14)=0,AB24&gt;AB23),0,IF(AB24=AB23,0,1)))</f>
        <v>0</v>
      </c>
      <c r="BF24" s="76">
        <f>IF(AND($B24=1,AC24=Parameters!F$13),0,IF(AND($K24&lt;&gt;$K23,MOD($K24-1,Parameters!F$14)=0,AC24&gt;AC23),0,IF(AC24=AC23,0,1)))</f>
        <v>0</v>
      </c>
      <c r="BG24" s="76">
        <f>IF(AND(B24=1,AJ24=Parameters!$C$36),0,IF(AND(I23&lt;Parameters!$C$18,AJ24&gt;AJ23),0,IF(AND(I23=Parameters!$C$19,AJ24=AJ23),0,IF(AND(I23&gt;Parameters!$C$20,AJ24&lt;AJ23),0,1))))</f>
        <v>0</v>
      </c>
      <c r="BH24" s="63">
        <f>IF(B24&lt;&gt;1,IF(AND(AQ24&gt;0,AR24&gt;AR23),0,IF(AND(AQ24&lt;0,AR24&lt;AR23),0,1)),IF(AND(AQ24&gt;0,AR24&gt;Parameters!$C$40),0,IF(AND(AQ24&lt;0,AR24&lt;Parameters!$C$40),0,1)))</f>
        <v>0</v>
      </c>
      <c r="BI24" s="63">
        <f>IF(AND(B24=1,AT24=E24),0,IF(AND(AW23&lt;Parameters!$C$24,AT24=0),0,IF(AND(AW23&lt;Parameters!$C$25,AT23=0,AT24=0),0,IF(AT24=E24,0,1))))</f>
        <v>0</v>
      </c>
      <c r="BJ24" s="63">
        <f>IF(B24&lt;&gt;1,IF(AND(AV24&gt;0,AW24&gt;AW23),0,IF(AND(AV24&lt;0,AW24&lt;AW23),0,1)),IF(AND(AV24&gt;0,AW24&gt;Parameters!$C$40),0,IF(AND(AV24&lt;0,AW24&lt;Parameters!$C$40),0,1)))</f>
        <v>0</v>
      </c>
      <c r="BK24" s="91">
        <f t="shared" si="18"/>
        <v>0</v>
      </c>
      <c r="BL24" s="74"/>
      <c r="BM24" s="74"/>
    </row>
    <row r="25" spans="2:65" x14ac:dyDescent="0.3">
      <c r="B25" s="101">
        <f>Data_Revised!B25</f>
        <v>22</v>
      </c>
      <c r="C25" s="7">
        <f>Data_Revised!C25</f>
        <v>12500</v>
      </c>
      <c r="D25" s="7">
        <f>Data_Revised!D25</f>
        <v>11500</v>
      </c>
      <c r="E25" s="7">
        <f>Data_Revised!E25</f>
        <v>17500</v>
      </c>
      <c r="F25" s="7">
        <f>Data_Revised!F25</f>
        <v>16800</v>
      </c>
      <c r="G25" s="7">
        <f>Data_Revised!G25</f>
        <v>14000</v>
      </c>
      <c r="H25" s="7">
        <f>Data_Revised!H25</f>
        <v>15600</v>
      </c>
      <c r="I25" s="12">
        <f>Data_Revised!I25</f>
        <v>6</v>
      </c>
      <c r="J25" s="8"/>
      <c r="K25" s="56">
        <f t="shared" si="19"/>
        <v>2</v>
      </c>
      <c r="L25" s="60">
        <f>IF(B25=1,0,IF(K25&lt;=Parameters!$C$3,Parameters!$D$3,Parameters!$D$4))</f>
        <v>5.0000000000000001E-3</v>
      </c>
      <c r="M25" s="7">
        <f>IF(B25=1,Parameters!$C$27,ROUNDDOWN(M24*(1+L25),0))</f>
        <v>13314</v>
      </c>
      <c r="N25" s="63">
        <f>IF(B25=1,Parameters!$C$28,IF(K25&lt;&gt;K24,ROUND(N24*(1+Parameters!$C$29),2),N24))</f>
        <v>62.4</v>
      </c>
      <c r="O25" s="63">
        <f t="shared" si="4"/>
        <v>830793.6</v>
      </c>
      <c r="P25" s="60">
        <f>IF(K25=1,Parameters!$C$31,IF(K25&lt;&gt;K24,IF(N25&lt;=Parameters!$C$7,P24+Parameters!$D$7,P24+Parameters!$D$8),P24))</f>
        <v>6.9999999999999993E-2</v>
      </c>
      <c r="Q25" s="63">
        <f t="shared" si="5"/>
        <v>58.03</v>
      </c>
      <c r="R25" s="63">
        <f t="shared" si="6"/>
        <v>725375</v>
      </c>
      <c r="S25" s="7">
        <f t="shared" si="7"/>
        <v>25814</v>
      </c>
      <c r="T25" s="63">
        <f t="shared" si="8"/>
        <v>1556168.6</v>
      </c>
      <c r="U25" s="63">
        <f t="shared" si="9"/>
        <v>60.283900209188815</v>
      </c>
      <c r="V25" s="63">
        <f>ROUND(U25*(1+Parameters!$C$34),2)</f>
        <v>81.38</v>
      </c>
      <c r="W25" s="63">
        <f>ROUNDDOWN(S25*Parameters!$C$33,0)</f>
        <v>10325</v>
      </c>
      <c r="X25" s="66">
        <f t="shared" si="10"/>
        <v>840248.5</v>
      </c>
      <c r="Y25" s="8"/>
      <c r="Z25" s="69">
        <f>IF($B25=1,Parameters!C$13,IF(AND($K25&lt;&gt;$K24,MOD($K25-1,Parameters!C$14)=0),ROUND(Z24*(1+Parameters!C$15),2),Z24))</f>
        <v>65</v>
      </c>
      <c r="AA25" s="63">
        <f>IF($B25=1,Parameters!D$13,IF(AND($K25&lt;&gt;$K24,MOD($K25-1,Parameters!D$14)=0),ROUND(AA24*(1+Parameters!D$15),2),AA24))</f>
        <v>30</v>
      </c>
      <c r="AB25" s="63">
        <f>IF($B25=1,Parameters!E$13,IF(AND($K25&lt;&gt;$K24,MOD($K25-1,Parameters!E$14)=0),ROUND(AB24*(1+Parameters!E$15),2),AB24))</f>
        <v>40</v>
      </c>
      <c r="AC25" s="63">
        <f>IF($B25=1,Parameters!F$13,IF(AND($K25&lt;&gt;$K24,MOD($K25-1,Parameters!F$14)=0),ROUND(AC24*(1+Parameters!F$15),2),AC24))</f>
        <v>50</v>
      </c>
      <c r="AD25" s="63">
        <f t="shared" si="11"/>
        <v>747500</v>
      </c>
      <c r="AE25" s="63">
        <f t="shared" si="2"/>
        <v>525000</v>
      </c>
      <c r="AF25" s="63">
        <f t="shared" si="2"/>
        <v>672000</v>
      </c>
      <c r="AG25" s="66">
        <f t="shared" si="2"/>
        <v>700000</v>
      </c>
      <c r="AH25" s="8"/>
      <c r="AI25" s="72">
        <f>IF(B25=1,0,IF(I24&lt;Parameters!$C$18,Parameters!$D$18,IF(I24=Parameters!$C$19,Parameters!$D$19,Parameters!$D$20)))</f>
        <v>0</v>
      </c>
      <c r="AJ25" s="63">
        <f>IF(B25=1,Parameters!$C$36,ROUND(AJ24*(1+AI25),2))</f>
        <v>25.5</v>
      </c>
      <c r="AK25" s="63">
        <f>H25/Parameters!$C$38*(Parameters!$C$38-I25)*AJ25</f>
        <v>318240</v>
      </c>
      <c r="AL25" s="63">
        <f>I25*Parameters!$C$37</f>
        <v>120000</v>
      </c>
      <c r="AM25" s="66">
        <f t="shared" si="12"/>
        <v>198240</v>
      </c>
      <c r="AN25" s="8"/>
      <c r="AO25" s="69">
        <f t="shared" si="13"/>
        <v>2530488.5</v>
      </c>
      <c r="AP25" s="63">
        <f t="shared" si="14"/>
        <v>2828668.6</v>
      </c>
      <c r="AQ25" s="76">
        <f t="shared" si="15"/>
        <v>-418180.10000000009</v>
      </c>
      <c r="AR25" s="66">
        <f>IF(B25=1,Parameters!$C$40+AQ25,AR24+AQ25)</f>
        <v>16915640.25</v>
      </c>
      <c r="AT25" s="56">
        <f>IF(B25=1,E25,IF(AW24&lt;Parameters!$C$24,0,IF(AND(AW24&lt;Parameters!$C$25,AT24=0),0,E25)))</f>
        <v>17500</v>
      </c>
      <c r="AU25" s="63">
        <f t="shared" si="3"/>
        <v>525000</v>
      </c>
      <c r="AV25" s="76">
        <f t="shared" si="16"/>
        <v>-418180.10000000009</v>
      </c>
      <c r="AW25" s="66">
        <f>IF(G25=1,Parameters!$C$40+AV25,AW24+AV25)</f>
        <v>16915640.25</v>
      </c>
      <c r="AY25" s="69">
        <f>IF(AND(B25=1,M25=Parameters!$C$27),0,IF(AND(K25&lt;=Parameters!$C$3,M25&gt;M24),0,IF(M25&lt;M24,0,1)))</f>
        <v>0</v>
      </c>
      <c r="AZ25" s="63">
        <f>IF(AND(B25=1,N25=Parameters!$C$28),0,IF(AND(K25&lt;&gt;K24,N25&gt;N24),0,IF(N25=N24,0,1)))</f>
        <v>0</v>
      </c>
      <c r="BA25" s="76">
        <f>IF(AND(B25=1,P25=Parameters!$C$31),0,IF(AND(K25&lt;&gt;K24,N25&lt;=Parameters!$C$7,P25&gt;P24),0,IF(AND(K25&lt;&gt;K24,N25&gt;Parameters!$C$8,P25=P24),0,IF(AND(K25=K24,P25=P24),0,1))))</f>
        <v>0</v>
      </c>
      <c r="BB25" s="76">
        <f t="shared" si="17"/>
        <v>0</v>
      </c>
      <c r="BC25" s="76">
        <f>IF(AND($B25=1,Z25=Parameters!C$13),0,IF(AND($K25&lt;&gt;$K24,MOD($K25-1,Parameters!C$14)=0,Z25&gt;Z24),0,IF(Z25=Z24,0,1)))</f>
        <v>0</v>
      </c>
      <c r="BD25" s="76">
        <f>IF(AND($B25=1,AA25=Parameters!D$13),0,IF(AND($K25&lt;&gt;$K24,MOD($K25-1,Parameters!D$14)=0,AA25&gt;AA24),0,IF(AA25=AA24,0,1)))</f>
        <v>0</v>
      </c>
      <c r="BE25" s="76">
        <f>IF(AND($B25=1,AB25=Parameters!E$13),0,IF(AND($K25&lt;&gt;$K24,MOD($K25-1,Parameters!E$14)=0,AB25&gt;AB24),0,IF(AB25=AB24,0,1)))</f>
        <v>0</v>
      </c>
      <c r="BF25" s="76">
        <f>IF(AND($B25=1,AC25=Parameters!F$13),0,IF(AND($K25&lt;&gt;$K24,MOD($K25-1,Parameters!F$14)=0,AC25&gt;AC24),0,IF(AC25=AC24,0,1)))</f>
        <v>0</v>
      </c>
      <c r="BG25" s="76">
        <f>IF(AND(B25=1,AJ25=Parameters!$C$36),0,IF(AND(I24&lt;Parameters!$C$18,AJ25&gt;AJ24),0,IF(AND(I24=Parameters!$C$19,AJ25=AJ24),0,IF(AND(I24&gt;Parameters!$C$20,AJ25&lt;AJ24),0,1))))</f>
        <v>0</v>
      </c>
      <c r="BH25" s="63">
        <f>IF(B25&lt;&gt;1,IF(AND(AQ25&gt;0,AR25&gt;AR24),0,IF(AND(AQ25&lt;0,AR25&lt;AR24),0,1)),IF(AND(AQ25&gt;0,AR25&gt;Parameters!$C$40),0,IF(AND(AQ25&lt;0,AR25&lt;Parameters!$C$40),0,1)))</f>
        <v>0</v>
      </c>
      <c r="BI25" s="63">
        <f>IF(AND(B25=1,AT25=E25),0,IF(AND(AW24&lt;Parameters!$C$24,AT25=0),0,IF(AND(AW24&lt;Parameters!$C$25,AT24=0,AT25=0),0,IF(AT25=E25,0,1))))</f>
        <v>0</v>
      </c>
      <c r="BJ25" s="63">
        <f>IF(B25&lt;&gt;1,IF(AND(AV25&gt;0,AW25&gt;AW24),0,IF(AND(AV25&lt;0,AW25&lt;AW24),0,1)),IF(AND(AV25&gt;0,AW25&gt;Parameters!$C$40),0,IF(AND(AV25&lt;0,AW25&lt;Parameters!$C$40),0,1)))</f>
        <v>0</v>
      </c>
      <c r="BK25" s="91">
        <f t="shared" si="18"/>
        <v>0</v>
      </c>
      <c r="BL25" s="74"/>
      <c r="BM25" s="74"/>
    </row>
    <row r="26" spans="2:65" x14ac:dyDescent="0.3">
      <c r="B26" s="101">
        <f>Data_Revised!B26</f>
        <v>23</v>
      </c>
      <c r="C26" s="7">
        <f>Data_Revised!C26</f>
        <v>13000</v>
      </c>
      <c r="D26" s="7">
        <f>Data_Revised!D26</f>
        <v>11500</v>
      </c>
      <c r="E26" s="7">
        <f>Data_Revised!E26</f>
        <v>20500</v>
      </c>
      <c r="F26" s="7">
        <f>Data_Revised!F26</f>
        <v>23100</v>
      </c>
      <c r="G26" s="7">
        <f>Data_Revised!G26</f>
        <v>18200</v>
      </c>
      <c r="H26" s="7">
        <f>Data_Revised!H26</f>
        <v>12300</v>
      </c>
      <c r="I26" s="12">
        <f>Data_Revised!I26</f>
        <v>0</v>
      </c>
      <c r="J26" s="8"/>
      <c r="K26" s="56">
        <f t="shared" si="19"/>
        <v>2</v>
      </c>
      <c r="L26" s="60">
        <f>IF(B26=1,0,IF(K26&lt;=Parameters!$C$3,Parameters!$D$3,Parameters!$D$4))</f>
        <v>5.0000000000000001E-3</v>
      </c>
      <c r="M26" s="7">
        <f>IF(B26=1,Parameters!$C$27,ROUNDDOWN(M25*(1+L26),0))</f>
        <v>13380</v>
      </c>
      <c r="N26" s="63">
        <f>IF(B26=1,Parameters!$C$28,IF(K26&lt;&gt;K25,ROUND(N25*(1+Parameters!$C$29),2),N25))</f>
        <v>62.4</v>
      </c>
      <c r="O26" s="63">
        <f t="shared" si="4"/>
        <v>834912</v>
      </c>
      <c r="P26" s="60">
        <f>IF(K26=1,Parameters!$C$31,IF(K26&lt;&gt;K25,IF(N26&lt;=Parameters!$C$7,P25+Parameters!$D$7,P25+Parameters!$D$8),P25))</f>
        <v>6.9999999999999993E-2</v>
      </c>
      <c r="Q26" s="63">
        <f t="shared" si="5"/>
        <v>58.03</v>
      </c>
      <c r="R26" s="63">
        <f t="shared" si="6"/>
        <v>754390</v>
      </c>
      <c r="S26" s="7">
        <f t="shared" si="7"/>
        <v>26380</v>
      </c>
      <c r="T26" s="63">
        <f t="shared" si="8"/>
        <v>1589302</v>
      </c>
      <c r="U26" s="63">
        <f t="shared" si="9"/>
        <v>60.246474601971187</v>
      </c>
      <c r="V26" s="63">
        <f>ROUND(U26*(1+Parameters!$C$34),2)</f>
        <v>81.33</v>
      </c>
      <c r="W26" s="63">
        <f>ROUNDDOWN(S26*Parameters!$C$33,0)</f>
        <v>10552</v>
      </c>
      <c r="X26" s="66">
        <f t="shared" si="10"/>
        <v>858194.16</v>
      </c>
      <c r="Y26" s="8"/>
      <c r="Z26" s="69">
        <f>IF($B26=1,Parameters!C$13,IF(AND($K26&lt;&gt;$K25,MOD($K26-1,Parameters!C$14)=0),ROUND(Z25*(1+Parameters!C$15),2),Z25))</f>
        <v>65</v>
      </c>
      <c r="AA26" s="63">
        <f>IF($B26=1,Parameters!D$13,IF(AND($K26&lt;&gt;$K25,MOD($K26-1,Parameters!D$14)=0),ROUND(AA25*(1+Parameters!D$15),2),AA25))</f>
        <v>30</v>
      </c>
      <c r="AB26" s="63">
        <f>IF($B26=1,Parameters!E$13,IF(AND($K26&lt;&gt;$K25,MOD($K26-1,Parameters!E$14)=0),ROUND(AB25*(1+Parameters!E$15),2),AB25))</f>
        <v>40</v>
      </c>
      <c r="AC26" s="63">
        <f>IF($B26=1,Parameters!F$13,IF(AND($K26&lt;&gt;$K25,MOD($K26-1,Parameters!F$14)=0),ROUND(AC25*(1+Parameters!F$15),2),AC25))</f>
        <v>50</v>
      </c>
      <c r="AD26" s="63">
        <f t="shared" si="11"/>
        <v>747500</v>
      </c>
      <c r="AE26" s="63">
        <f t="shared" si="2"/>
        <v>615000</v>
      </c>
      <c r="AF26" s="63">
        <f t="shared" si="2"/>
        <v>924000</v>
      </c>
      <c r="AG26" s="66">
        <f t="shared" si="2"/>
        <v>910000</v>
      </c>
      <c r="AH26" s="8"/>
      <c r="AI26" s="72">
        <f>IF(B26=1,0,IF(I25&lt;Parameters!$C$18,Parameters!$D$18,IF(I25=Parameters!$C$19,Parameters!$D$19,Parameters!$D$20)))</f>
        <v>-0.01</v>
      </c>
      <c r="AJ26" s="63">
        <f>IF(B26=1,Parameters!$C$36,ROUND(AJ25*(1+AI26),2))</f>
        <v>25.25</v>
      </c>
      <c r="AK26" s="63">
        <f>H26/Parameters!$C$38*(Parameters!$C$38-I26)*AJ26</f>
        <v>310575</v>
      </c>
      <c r="AL26" s="63">
        <f>I26*Parameters!$C$37</f>
        <v>0</v>
      </c>
      <c r="AM26" s="66">
        <f t="shared" si="12"/>
        <v>310575</v>
      </c>
      <c r="AN26" s="8"/>
      <c r="AO26" s="69">
        <f t="shared" si="13"/>
        <v>3002769.16</v>
      </c>
      <c r="AP26" s="63">
        <f t="shared" si="14"/>
        <v>2951802</v>
      </c>
      <c r="AQ26" s="76">
        <f t="shared" si="15"/>
        <v>50967.160000000149</v>
      </c>
      <c r="AR26" s="66">
        <f>IF(B26=1,Parameters!$C$40+AQ26,AR25+AQ26)</f>
        <v>16966607.41</v>
      </c>
      <c r="AT26" s="56">
        <f>IF(B26=1,E26,IF(AW25&lt;Parameters!$C$24,0,IF(AND(AW25&lt;Parameters!$C$25,AT25=0),0,E26)))</f>
        <v>20500</v>
      </c>
      <c r="AU26" s="63">
        <f t="shared" si="3"/>
        <v>615000</v>
      </c>
      <c r="AV26" s="76">
        <f t="shared" si="16"/>
        <v>50967.160000000149</v>
      </c>
      <c r="AW26" s="66">
        <f>IF(G26=1,Parameters!$C$40+AV26,AW25+AV26)</f>
        <v>16966607.41</v>
      </c>
      <c r="AY26" s="69">
        <f>IF(AND(B26=1,M26=Parameters!$C$27),0,IF(AND(K26&lt;=Parameters!$C$3,M26&gt;M25),0,IF(M26&lt;M25,0,1)))</f>
        <v>0</v>
      </c>
      <c r="AZ26" s="63">
        <f>IF(AND(B26=1,N26=Parameters!$C$28),0,IF(AND(K26&lt;&gt;K25,N26&gt;N25),0,IF(N26=N25,0,1)))</f>
        <v>0</v>
      </c>
      <c r="BA26" s="76">
        <f>IF(AND(B26=1,P26=Parameters!$C$31),0,IF(AND(K26&lt;&gt;K25,N26&lt;=Parameters!$C$7,P26&gt;P25),0,IF(AND(K26&lt;&gt;K25,N26&gt;Parameters!$C$8,P26=P25),0,IF(AND(K26=K25,P26=P25),0,1))))</f>
        <v>0</v>
      </c>
      <c r="BB26" s="76">
        <f t="shared" si="17"/>
        <v>0</v>
      </c>
      <c r="BC26" s="76">
        <f>IF(AND($B26=1,Z26=Parameters!C$13),0,IF(AND($K26&lt;&gt;$K25,MOD($K26-1,Parameters!C$14)=0,Z26&gt;Z25),0,IF(Z26=Z25,0,1)))</f>
        <v>0</v>
      </c>
      <c r="BD26" s="76">
        <f>IF(AND($B26=1,AA26=Parameters!D$13),0,IF(AND($K26&lt;&gt;$K25,MOD($K26-1,Parameters!D$14)=0,AA26&gt;AA25),0,IF(AA26=AA25,0,1)))</f>
        <v>0</v>
      </c>
      <c r="BE26" s="76">
        <f>IF(AND($B26=1,AB26=Parameters!E$13),0,IF(AND($K26&lt;&gt;$K25,MOD($K26-1,Parameters!E$14)=0,AB26&gt;AB25),0,IF(AB26=AB25,0,1)))</f>
        <v>0</v>
      </c>
      <c r="BF26" s="76">
        <f>IF(AND($B26=1,AC26=Parameters!F$13),0,IF(AND($K26&lt;&gt;$K25,MOD($K26-1,Parameters!F$14)=0,AC26&gt;AC25),0,IF(AC26=AC25,0,1)))</f>
        <v>0</v>
      </c>
      <c r="BG26" s="76">
        <f>IF(AND(B26=1,AJ26=Parameters!$C$36),0,IF(AND(I25&lt;Parameters!$C$18,AJ26&gt;AJ25),0,IF(AND(I25=Parameters!$C$19,AJ26=AJ25),0,IF(AND(I25&gt;Parameters!$C$20,AJ26&lt;AJ25),0,1))))</f>
        <v>0</v>
      </c>
      <c r="BH26" s="63">
        <f>IF(B26&lt;&gt;1,IF(AND(AQ26&gt;0,AR26&gt;AR25),0,IF(AND(AQ26&lt;0,AR26&lt;AR25),0,1)),IF(AND(AQ26&gt;0,AR26&gt;Parameters!$C$40),0,IF(AND(AQ26&lt;0,AR26&lt;Parameters!$C$40),0,1)))</f>
        <v>0</v>
      </c>
      <c r="BI26" s="63">
        <f>IF(AND(B26=1,AT26=E26),0,IF(AND(AW25&lt;Parameters!$C$24,AT26=0),0,IF(AND(AW25&lt;Parameters!$C$25,AT25=0,AT26=0),0,IF(AT26=E26,0,1))))</f>
        <v>0</v>
      </c>
      <c r="BJ26" s="63">
        <f>IF(B26&lt;&gt;1,IF(AND(AV26&gt;0,AW26&gt;AW25),0,IF(AND(AV26&lt;0,AW26&lt;AW25),0,1)),IF(AND(AV26&gt;0,AW26&gt;Parameters!$C$40),0,IF(AND(AV26&lt;0,AW26&lt;Parameters!$C$40),0,1)))</f>
        <v>0</v>
      </c>
      <c r="BK26" s="91">
        <f t="shared" si="18"/>
        <v>0</v>
      </c>
      <c r="BL26" s="74"/>
      <c r="BM26" s="74"/>
    </row>
    <row r="27" spans="2:65" x14ac:dyDescent="0.3">
      <c r="B27" s="101">
        <f>Data_Revised!B27</f>
        <v>24</v>
      </c>
      <c r="C27" s="7">
        <f>Data_Revised!C27</f>
        <v>12000</v>
      </c>
      <c r="D27" s="7">
        <f>Data_Revised!D27</f>
        <v>9000</v>
      </c>
      <c r="E27" s="7">
        <f>Data_Revised!E27</f>
        <v>17500</v>
      </c>
      <c r="F27" s="7">
        <f>Data_Revised!F27</f>
        <v>23800</v>
      </c>
      <c r="G27" s="7">
        <f>Data_Revised!G27</f>
        <v>12600</v>
      </c>
      <c r="H27" s="7">
        <f>Data_Revised!H27</f>
        <v>12000</v>
      </c>
      <c r="I27" s="12">
        <f>Data_Revised!I27</f>
        <v>2</v>
      </c>
      <c r="J27" s="8"/>
      <c r="K27" s="56">
        <f t="shared" si="19"/>
        <v>2</v>
      </c>
      <c r="L27" s="60">
        <f>IF(B27=1,0,IF(K27&lt;=Parameters!$C$3,Parameters!$D$3,Parameters!$D$4))</f>
        <v>5.0000000000000001E-3</v>
      </c>
      <c r="M27" s="7">
        <f>IF(B27=1,Parameters!$C$27,ROUNDDOWN(M26*(1+L27),0))</f>
        <v>13446</v>
      </c>
      <c r="N27" s="63">
        <f>IF(B27=1,Parameters!$C$28,IF(K27&lt;&gt;K26,ROUND(N26*(1+Parameters!$C$29),2),N26))</f>
        <v>62.4</v>
      </c>
      <c r="O27" s="63">
        <f t="shared" si="4"/>
        <v>839030.4</v>
      </c>
      <c r="P27" s="60">
        <f>IF(K27=1,Parameters!$C$31,IF(K27&lt;&gt;K26,IF(N27&lt;=Parameters!$C$7,P26+Parameters!$D$7,P26+Parameters!$D$8),P26))</f>
        <v>6.9999999999999993E-2</v>
      </c>
      <c r="Q27" s="63">
        <f t="shared" si="5"/>
        <v>58.03</v>
      </c>
      <c r="R27" s="63">
        <f t="shared" si="6"/>
        <v>696360</v>
      </c>
      <c r="S27" s="7">
        <f t="shared" si="7"/>
        <v>25446</v>
      </c>
      <c r="T27" s="63">
        <f t="shared" si="8"/>
        <v>1535390.4</v>
      </c>
      <c r="U27" s="63">
        <f t="shared" si="9"/>
        <v>60.3391652912049</v>
      </c>
      <c r="V27" s="63">
        <f>ROUND(U27*(1+Parameters!$C$34),2)</f>
        <v>81.459999999999994</v>
      </c>
      <c r="W27" s="63">
        <f>ROUNDDOWN(S27*Parameters!$C$33,0)</f>
        <v>10178</v>
      </c>
      <c r="X27" s="66">
        <f t="shared" si="10"/>
        <v>829099.87999999989</v>
      </c>
      <c r="Y27" s="8"/>
      <c r="Z27" s="69">
        <f>IF($B27=1,Parameters!C$13,IF(AND($K27&lt;&gt;$K26,MOD($K27-1,Parameters!C$14)=0),ROUND(Z26*(1+Parameters!C$15),2),Z26))</f>
        <v>65</v>
      </c>
      <c r="AA27" s="63">
        <f>IF($B27=1,Parameters!D$13,IF(AND($K27&lt;&gt;$K26,MOD($K27-1,Parameters!D$14)=0),ROUND(AA26*(1+Parameters!D$15),2),AA26))</f>
        <v>30</v>
      </c>
      <c r="AB27" s="63">
        <f>IF($B27=1,Parameters!E$13,IF(AND($K27&lt;&gt;$K26,MOD($K27-1,Parameters!E$14)=0),ROUND(AB26*(1+Parameters!E$15),2),AB26))</f>
        <v>40</v>
      </c>
      <c r="AC27" s="63">
        <f>IF($B27=1,Parameters!F$13,IF(AND($K27&lt;&gt;$K26,MOD($K27-1,Parameters!F$14)=0),ROUND(AC26*(1+Parameters!F$15),2),AC26))</f>
        <v>50</v>
      </c>
      <c r="AD27" s="63">
        <f t="shared" si="11"/>
        <v>585000</v>
      </c>
      <c r="AE27" s="63">
        <f t="shared" si="2"/>
        <v>525000</v>
      </c>
      <c r="AF27" s="63">
        <f t="shared" si="2"/>
        <v>952000</v>
      </c>
      <c r="AG27" s="66">
        <f t="shared" si="2"/>
        <v>630000</v>
      </c>
      <c r="AH27" s="8"/>
      <c r="AI27" s="72">
        <f>IF(B27=1,0,IF(I26&lt;Parameters!$C$18,Parameters!$D$18,IF(I26=Parameters!$C$19,Parameters!$D$19,Parameters!$D$20)))</f>
        <v>0.02</v>
      </c>
      <c r="AJ27" s="63">
        <f>IF(B27=1,Parameters!$C$36,ROUND(AJ26*(1+AI27),2))</f>
        <v>25.76</v>
      </c>
      <c r="AK27" s="63">
        <f>H27/Parameters!$C$38*(Parameters!$C$38-I27)*AJ27</f>
        <v>288512</v>
      </c>
      <c r="AL27" s="63">
        <f>I27*Parameters!$C$37</f>
        <v>40000</v>
      </c>
      <c r="AM27" s="66">
        <f t="shared" si="12"/>
        <v>248512</v>
      </c>
      <c r="AN27" s="8"/>
      <c r="AO27" s="69">
        <f t="shared" si="13"/>
        <v>2699611.88</v>
      </c>
      <c r="AP27" s="63">
        <f t="shared" si="14"/>
        <v>2645390.4</v>
      </c>
      <c r="AQ27" s="76">
        <f t="shared" si="15"/>
        <v>14221.479999999981</v>
      </c>
      <c r="AR27" s="66">
        <f>IF(B27=1,Parameters!$C$40+AQ27,AR26+AQ27)</f>
        <v>16980828.890000001</v>
      </c>
      <c r="AT27" s="56">
        <f>IF(B27=1,E27,IF(AW26&lt;Parameters!$C$24,0,IF(AND(AW26&lt;Parameters!$C$25,AT26=0),0,E27)))</f>
        <v>17500</v>
      </c>
      <c r="AU27" s="63">
        <f t="shared" si="3"/>
        <v>525000</v>
      </c>
      <c r="AV27" s="76">
        <f t="shared" si="16"/>
        <v>14221.479999999981</v>
      </c>
      <c r="AW27" s="66">
        <f>IF(G27=1,Parameters!$C$40+AV27,AW26+AV27)</f>
        <v>16980828.890000001</v>
      </c>
      <c r="AY27" s="69">
        <f>IF(AND(B27=1,M27=Parameters!$C$27),0,IF(AND(K27&lt;=Parameters!$C$3,M27&gt;M26),0,IF(M27&lt;M26,0,1)))</f>
        <v>0</v>
      </c>
      <c r="AZ27" s="63">
        <f>IF(AND(B27=1,N27=Parameters!$C$28),0,IF(AND(K27&lt;&gt;K26,N27&gt;N26),0,IF(N27=N26,0,1)))</f>
        <v>0</v>
      </c>
      <c r="BA27" s="76">
        <f>IF(AND(B27=1,P27=Parameters!$C$31),0,IF(AND(K27&lt;&gt;K26,N27&lt;=Parameters!$C$7,P27&gt;P26),0,IF(AND(K27&lt;&gt;K26,N27&gt;Parameters!$C$8,P27=P26),0,IF(AND(K27=K26,P27=P26),0,1))))</f>
        <v>0</v>
      </c>
      <c r="BB27" s="76">
        <f t="shared" si="17"/>
        <v>0</v>
      </c>
      <c r="BC27" s="76">
        <f>IF(AND($B27=1,Z27=Parameters!C$13),0,IF(AND($K27&lt;&gt;$K26,MOD($K27-1,Parameters!C$14)=0,Z27&gt;Z26),0,IF(Z27=Z26,0,1)))</f>
        <v>0</v>
      </c>
      <c r="BD27" s="76">
        <f>IF(AND($B27=1,AA27=Parameters!D$13),0,IF(AND($K27&lt;&gt;$K26,MOD($K27-1,Parameters!D$14)=0,AA27&gt;AA26),0,IF(AA27=AA26,0,1)))</f>
        <v>0</v>
      </c>
      <c r="BE27" s="76">
        <f>IF(AND($B27=1,AB27=Parameters!E$13),0,IF(AND($K27&lt;&gt;$K26,MOD($K27-1,Parameters!E$14)=0,AB27&gt;AB26),0,IF(AB27=AB26,0,1)))</f>
        <v>0</v>
      </c>
      <c r="BF27" s="76">
        <f>IF(AND($B27=1,AC27=Parameters!F$13),0,IF(AND($K27&lt;&gt;$K26,MOD($K27-1,Parameters!F$14)=0,AC27&gt;AC26),0,IF(AC27=AC26,0,1)))</f>
        <v>0</v>
      </c>
      <c r="BG27" s="76">
        <f>IF(AND(B27=1,AJ27=Parameters!$C$36),0,IF(AND(I26&lt;Parameters!$C$18,AJ27&gt;AJ26),0,IF(AND(I26=Parameters!$C$19,AJ27=AJ26),0,IF(AND(I26&gt;Parameters!$C$20,AJ27&lt;AJ26),0,1))))</f>
        <v>0</v>
      </c>
      <c r="BH27" s="63">
        <f>IF(B27&lt;&gt;1,IF(AND(AQ27&gt;0,AR27&gt;AR26),0,IF(AND(AQ27&lt;0,AR27&lt;AR26),0,1)),IF(AND(AQ27&gt;0,AR27&gt;Parameters!$C$40),0,IF(AND(AQ27&lt;0,AR27&lt;Parameters!$C$40),0,1)))</f>
        <v>0</v>
      </c>
      <c r="BI27" s="63">
        <f>IF(AND(B27=1,AT27=E27),0,IF(AND(AW26&lt;Parameters!$C$24,AT27=0),0,IF(AND(AW26&lt;Parameters!$C$25,AT26=0,AT27=0),0,IF(AT27=E27,0,1))))</f>
        <v>0</v>
      </c>
      <c r="BJ27" s="63">
        <f>IF(B27&lt;&gt;1,IF(AND(AV27&gt;0,AW27&gt;AW26),0,IF(AND(AV27&lt;0,AW27&lt;AW26),0,1)),IF(AND(AV27&gt;0,AW27&gt;Parameters!$C$40),0,IF(AND(AV27&lt;0,AW27&lt;Parameters!$C$40),0,1)))</f>
        <v>0</v>
      </c>
      <c r="BK27" s="91">
        <f t="shared" si="18"/>
        <v>0</v>
      </c>
      <c r="BL27" s="74"/>
      <c r="BM27" s="74"/>
    </row>
    <row r="28" spans="2:65" x14ac:dyDescent="0.3">
      <c r="B28" s="101">
        <f>Data_Revised!B28</f>
        <v>25</v>
      </c>
      <c r="C28" s="7">
        <f>Data_Revised!C28</f>
        <v>16000</v>
      </c>
      <c r="D28" s="7">
        <f>Data_Revised!D28</f>
        <v>11000</v>
      </c>
      <c r="E28" s="7">
        <f>Data_Revised!E28</f>
        <v>23500</v>
      </c>
      <c r="F28" s="7">
        <f>Data_Revised!F28</f>
        <v>22400</v>
      </c>
      <c r="G28" s="7">
        <f>Data_Revised!G28</f>
        <v>16800</v>
      </c>
      <c r="H28" s="7">
        <f>Data_Revised!H28</f>
        <v>23400</v>
      </c>
      <c r="I28" s="12">
        <f>Data_Revised!I28</f>
        <v>4</v>
      </c>
      <c r="J28" s="8"/>
      <c r="K28" s="56">
        <f t="shared" si="19"/>
        <v>3</v>
      </c>
      <c r="L28" s="60">
        <f>IF(B28=1,0,IF(K28&lt;=Parameters!$C$3,Parameters!$D$3,Parameters!$D$4))</f>
        <v>5.0000000000000001E-3</v>
      </c>
      <c r="M28" s="7">
        <f>IF(B28=1,Parameters!$C$27,ROUNDDOWN(M27*(1+L28),0))</f>
        <v>13513</v>
      </c>
      <c r="N28" s="63">
        <f>IF(B28=1,Parameters!$C$28,IF(K28&lt;&gt;K27,ROUND(N27*(1+Parameters!$C$29),2),N27))</f>
        <v>64.900000000000006</v>
      </c>
      <c r="O28" s="63">
        <f t="shared" si="4"/>
        <v>876993.70000000007</v>
      </c>
      <c r="P28" s="60">
        <f>IF(K28=1,Parameters!$C$31,IF(K28&lt;&gt;K27,IF(N28&lt;=Parameters!$C$7,P27+Parameters!$D$7,P27+Parameters!$D$8),P27))</f>
        <v>7.9999999999999988E-2</v>
      </c>
      <c r="Q28" s="63">
        <f t="shared" si="5"/>
        <v>59.71</v>
      </c>
      <c r="R28" s="63">
        <f t="shared" si="6"/>
        <v>955360</v>
      </c>
      <c r="S28" s="7">
        <f t="shared" si="7"/>
        <v>29513</v>
      </c>
      <c r="T28" s="63">
        <f t="shared" si="8"/>
        <v>1832353.7000000002</v>
      </c>
      <c r="U28" s="63">
        <f t="shared" si="9"/>
        <v>62.086324670484203</v>
      </c>
      <c r="V28" s="63">
        <f>ROUND(U28*(1+Parameters!$C$34),2)</f>
        <v>83.82</v>
      </c>
      <c r="W28" s="63">
        <f>ROUNDDOWN(S28*Parameters!$C$33,0)</f>
        <v>11805</v>
      </c>
      <c r="X28" s="66">
        <f t="shared" si="10"/>
        <v>989495.1</v>
      </c>
      <c r="Y28" s="8"/>
      <c r="Z28" s="69">
        <f>IF($B28=1,Parameters!C$13,IF(AND($K28&lt;&gt;$K27,MOD($K28-1,Parameters!C$14)=0),ROUND(Z27*(1+Parameters!C$15),2),Z27))</f>
        <v>65</v>
      </c>
      <c r="AA28" s="63">
        <f>IF($B28=1,Parameters!D$13,IF(AND($K28&lt;&gt;$K27,MOD($K28-1,Parameters!D$14)=0),ROUND(AA27*(1+Parameters!D$15),2),AA27))</f>
        <v>31.5</v>
      </c>
      <c r="AB28" s="63">
        <f>IF($B28=1,Parameters!E$13,IF(AND($K28&lt;&gt;$K27,MOD($K28-1,Parameters!E$14)=0),ROUND(AB27*(1+Parameters!E$15),2),AB27))</f>
        <v>40</v>
      </c>
      <c r="AC28" s="63">
        <f>IF($B28=1,Parameters!F$13,IF(AND($K28&lt;&gt;$K27,MOD($K28-1,Parameters!F$14)=0),ROUND(AC27*(1+Parameters!F$15),2),AC27))</f>
        <v>50</v>
      </c>
      <c r="AD28" s="63">
        <f t="shared" si="11"/>
        <v>715000</v>
      </c>
      <c r="AE28" s="63">
        <f t="shared" si="2"/>
        <v>740250</v>
      </c>
      <c r="AF28" s="63">
        <f t="shared" si="2"/>
        <v>896000</v>
      </c>
      <c r="AG28" s="66">
        <f t="shared" si="2"/>
        <v>840000</v>
      </c>
      <c r="AH28" s="8"/>
      <c r="AI28" s="72">
        <f>IF(B28=1,0,IF(I27&lt;Parameters!$C$18,Parameters!$D$18,IF(I27=Parameters!$C$19,Parameters!$D$19,Parameters!$D$20)))</f>
        <v>0.02</v>
      </c>
      <c r="AJ28" s="63">
        <f>IF(B28=1,Parameters!$C$36,ROUND(AJ27*(1+AI28),2))</f>
        <v>26.28</v>
      </c>
      <c r="AK28" s="63">
        <f>H28/Parameters!$C$38*(Parameters!$C$38-I28)*AJ28</f>
        <v>532958.4</v>
      </c>
      <c r="AL28" s="63">
        <f>I28*Parameters!$C$37</f>
        <v>80000</v>
      </c>
      <c r="AM28" s="66">
        <f t="shared" si="12"/>
        <v>452958.4</v>
      </c>
      <c r="AN28" s="8"/>
      <c r="AO28" s="69">
        <f t="shared" si="13"/>
        <v>3258453.5</v>
      </c>
      <c r="AP28" s="63">
        <f t="shared" si="14"/>
        <v>3287603.7</v>
      </c>
      <c r="AQ28" s="76">
        <f t="shared" si="15"/>
        <v>-109150.20000000007</v>
      </c>
      <c r="AR28" s="66">
        <f>IF(B28=1,Parameters!$C$40+AQ28,AR27+AQ28)</f>
        <v>16871678.690000001</v>
      </c>
      <c r="AT28" s="56">
        <f>IF(B28=1,E28,IF(AW27&lt;Parameters!$C$24,0,IF(AND(AW27&lt;Parameters!$C$25,AT27=0),0,E28)))</f>
        <v>23500</v>
      </c>
      <c r="AU28" s="63">
        <f t="shared" si="3"/>
        <v>740250</v>
      </c>
      <c r="AV28" s="76">
        <f t="shared" si="16"/>
        <v>-109150.20000000007</v>
      </c>
      <c r="AW28" s="66">
        <f>IF(G28=1,Parameters!$C$40+AV28,AW27+AV28)</f>
        <v>16871678.690000001</v>
      </c>
      <c r="AY28" s="69">
        <f>IF(AND(B28=1,M28=Parameters!$C$27),0,IF(AND(K28&lt;=Parameters!$C$3,M28&gt;M27),0,IF(M28&lt;M27,0,1)))</f>
        <v>0</v>
      </c>
      <c r="AZ28" s="63">
        <f>IF(AND(B28=1,N28=Parameters!$C$28),0,IF(AND(K28&lt;&gt;K27,N28&gt;N27),0,IF(N28=N27,0,1)))</f>
        <v>0</v>
      </c>
      <c r="BA28" s="76">
        <f>IF(AND(B28=1,P28=Parameters!$C$31),0,IF(AND(K28&lt;&gt;K27,N28&lt;=Parameters!$C$7,P28&gt;P27),0,IF(AND(K28&lt;&gt;K27,N28&gt;Parameters!$C$8,P28=P27),0,IF(AND(K28=K27,P28=P27),0,1))))</f>
        <v>0</v>
      </c>
      <c r="BB28" s="76">
        <f t="shared" si="17"/>
        <v>0</v>
      </c>
      <c r="BC28" s="76">
        <f>IF(AND($B28=1,Z28=Parameters!C$13),0,IF(AND($K28&lt;&gt;$K27,MOD($K28-1,Parameters!C$14)=0,Z28&gt;Z27),0,IF(Z28=Z27,0,1)))</f>
        <v>0</v>
      </c>
      <c r="BD28" s="76">
        <f>IF(AND($B28=1,AA28=Parameters!D$13),0,IF(AND($K28&lt;&gt;$K27,MOD($K28-1,Parameters!D$14)=0,AA28&gt;AA27),0,IF(AA28=AA27,0,1)))</f>
        <v>0</v>
      </c>
      <c r="BE28" s="76">
        <f>IF(AND($B28=1,AB28=Parameters!E$13),0,IF(AND($K28&lt;&gt;$K27,MOD($K28-1,Parameters!E$14)=0,AB28&gt;AB27),0,IF(AB28=AB27,0,1)))</f>
        <v>0</v>
      </c>
      <c r="BF28" s="76">
        <f>IF(AND($B28=1,AC28=Parameters!F$13),0,IF(AND($K28&lt;&gt;$K27,MOD($K28-1,Parameters!F$14)=0,AC28&gt;AC27),0,IF(AC28=AC27,0,1)))</f>
        <v>0</v>
      </c>
      <c r="BG28" s="76">
        <f>IF(AND(B28=1,AJ28=Parameters!$C$36),0,IF(AND(I27&lt;Parameters!$C$18,AJ28&gt;AJ27),0,IF(AND(I27=Parameters!$C$19,AJ28=AJ27),0,IF(AND(I27&gt;Parameters!$C$20,AJ28&lt;AJ27),0,1))))</f>
        <v>0</v>
      </c>
      <c r="BH28" s="63">
        <f>IF(B28&lt;&gt;1,IF(AND(AQ28&gt;0,AR28&gt;AR27),0,IF(AND(AQ28&lt;0,AR28&lt;AR27),0,1)),IF(AND(AQ28&gt;0,AR28&gt;Parameters!$C$40),0,IF(AND(AQ28&lt;0,AR28&lt;Parameters!$C$40),0,1)))</f>
        <v>0</v>
      </c>
      <c r="BI28" s="63">
        <f>IF(AND(B28=1,AT28=E28),0,IF(AND(AW27&lt;Parameters!$C$24,AT28=0),0,IF(AND(AW27&lt;Parameters!$C$25,AT27=0,AT28=0),0,IF(AT28=E28,0,1))))</f>
        <v>0</v>
      </c>
      <c r="BJ28" s="63">
        <f>IF(B28&lt;&gt;1,IF(AND(AV28&gt;0,AW28&gt;AW27),0,IF(AND(AV28&lt;0,AW28&lt;AW27),0,1)),IF(AND(AV28&gt;0,AW28&gt;Parameters!$C$40),0,IF(AND(AV28&lt;0,AW28&lt;Parameters!$C$40),0,1)))</f>
        <v>0</v>
      </c>
      <c r="BK28" s="91">
        <f t="shared" si="18"/>
        <v>0</v>
      </c>
      <c r="BL28" s="74"/>
      <c r="BM28" s="74"/>
    </row>
    <row r="29" spans="2:65" x14ac:dyDescent="0.3">
      <c r="B29" s="101">
        <f>Data_Revised!B29</f>
        <v>26</v>
      </c>
      <c r="C29" s="7">
        <f>Data_Revised!C29</f>
        <v>10500</v>
      </c>
      <c r="D29" s="7">
        <f>Data_Revised!D29</f>
        <v>13000</v>
      </c>
      <c r="E29" s="7">
        <f>Data_Revised!E29</f>
        <v>23500</v>
      </c>
      <c r="F29" s="7">
        <f>Data_Revised!F29</f>
        <v>17500</v>
      </c>
      <c r="G29" s="7">
        <f>Data_Revised!G29</f>
        <v>18200</v>
      </c>
      <c r="H29" s="7">
        <f>Data_Revised!H29</f>
        <v>13500</v>
      </c>
      <c r="I29" s="12">
        <f>Data_Revised!I29</f>
        <v>5</v>
      </c>
      <c r="J29" s="8"/>
      <c r="K29" s="56">
        <f t="shared" si="19"/>
        <v>3</v>
      </c>
      <c r="L29" s="60">
        <f>IF(B29=1,0,IF(K29&lt;=Parameters!$C$3,Parameters!$D$3,Parameters!$D$4))</f>
        <v>5.0000000000000001E-3</v>
      </c>
      <c r="M29" s="7">
        <f>IF(B29=1,Parameters!$C$27,ROUNDDOWN(M28*(1+L29),0))</f>
        <v>13580</v>
      </c>
      <c r="N29" s="63">
        <f>IF(B29=1,Parameters!$C$28,IF(K29&lt;&gt;K28,ROUND(N28*(1+Parameters!$C$29),2),N28))</f>
        <v>64.900000000000006</v>
      </c>
      <c r="O29" s="63">
        <f t="shared" si="4"/>
        <v>881342.00000000012</v>
      </c>
      <c r="P29" s="60">
        <f>IF(K29=1,Parameters!$C$31,IF(K29&lt;&gt;K28,IF(N29&lt;=Parameters!$C$7,P28+Parameters!$D$7,P28+Parameters!$D$8),P28))</f>
        <v>7.9999999999999988E-2</v>
      </c>
      <c r="Q29" s="63">
        <f t="shared" si="5"/>
        <v>59.71</v>
      </c>
      <c r="R29" s="63">
        <f t="shared" si="6"/>
        <v>626955</v>
      </c>
      <c r="S29" s="7">
        <f t="shared" si="7"/>
        <v>24080</v>
      </c>
      <c r="T29" s="63">
        <f t="shared" si="8"/>
        <v>1508297</v>
      </c>
      <c r="U29" s="63">
        <f t="shared" si="9"/>
        <v>62.636918604651164</v>
      </c>
      <c r="V29" s="63">
        <f>ROUND(U29*(1+Parameters!$C$34),2)</f>
        <v>84.56</v>
      </c>
      <c r="W29" s="63">
        <f>ROUNDDOWN(S29*Parameters!$C$33,0)</f>
        <v>9632</v>
      </c>
      <c r="X29" s="66">
        <f t="shared" si="10"/>
        <v>814481.92000000004</v>
      </c>
      <c r="Y29" s="8"/>
      <c r="Z29" s="69">
        <f>IF($B29=1,Parameters!C$13,IF(AND($K29&lt;&gt;$K28,MOD($K29-1,Parameters!C$14)=0),ROUND(Z28*(1+Parameters!C$15),2),Z28))</f>
        <v>65</v>
      </c>
      <c r="AA29" s="63">
        <f>IF($B29=1,Parameters!D$13,IF(AND($K29&lt;&gt;$K28,MOD($K29-1,Parameters!D$14)=0),ROUND(AA28*(1+Parameters!D$15),2),AA28))</f>
        <v>31.5</v>
      </c>
      <c r="AB29" s="63">
        <f>IF($B29=1,Parameters!E$13,IF(AND($K29&lt;&gt;$K28,MOD($K29-1,Parameters!E$14)=0),ROUND(AB28*(1+Parameters!E$15),2),AB28))</f>
        <v>40</v>
      </c>
      <c r="AC29" s="63">
        <f>IF($B29=1,Parameters!F$13,IF(AND($K29&lt;&gt;$K28,MOD($K29-1,Parameters!F$14)=0),ROUND(AC28*(1+Parameters!F$15),2),AC28))</f>
        <v>50</v>
      </c>
      <c r="AD29" s="63">
        <f t="shared" si="11"/>
        <v>845000</v>
      </c>
      <c r="AE29" s="63">
        <f t="shared" si="2"/>
        <v>740250</v>
      </c>
      <c r="AF29" s="63">
        <f t="shared" si="2"/>
        <v>700000</v>
      </c>
      <c r="AG29" s="66">
        <f t="shared" si="2"/>
        <v>910000</v>
      </c>
      <c r="AH29" s="8"/>
      <c r="AI29" s="72">
        <f>IF(B29=1,0,IF(I28&lt;Parameters!$C$18,Parameters!$D$18,IF(I28=Parameters!$C$19,Parameters!$D$19,Parameters!$D$20)))</f>
        <v>0</v>
      </c>
      <c r="AJ29" s="63">
        <f>IF(B29=1,Parameters!$C$36,ROUND(AJ28*(1+AI29),2))</f>
        <v>26.28</v>
      </c>
      <c r="AK29" s="63">
        <f>H29/Parameters!$C$38*(Parameters!$C$38-I29)*AJ29</f>
        <v>295650</v>
      </c>
      <c r="AL29" s="63">
        <f>I29*Parameters!$C$37</f>
        <v>100000</v>
      </c>
      <c r="AM29" s="66">
        <f t="shared" si="12"/>
        <v>195650</v>
      </c>
      <c r="AN29" s="8"/>
      <c r="AO29" s="69">
        <f t="shared" si="13"/>
        <v>2720131.92</v>
      </c>
      <c r="AP29" s="63">
        <f t="shared" si="14"/>
        <v>3093547</v>
      </c>
      <c r="AQ29" s="76">
        <f t="shared" si="15"/>
        <v>-473415.08000000007</v>
      </c>
      <c r="AR29" s="66">
        <f>IF(B29=1,Parameters!$C$40+AQ29,AR28+AQ29)</f>
        <v>16398263.610000001</v>
      </c>
      <c r="AT29" s="56">
        <f>IF(B29=1,E29,IF(AW28&lt;Parameters!$C$24,0,IF(AND(AW28&lt;Parameters!$C$25,AT28=0),0,E29)))</f>
        <v>23500</v>
      </c>
      <c r="AU29" s="63">
        <f t="shared" si="3"/>
        <v>740250</v>
      </c>
      <c r="AV29" s="76">
        <f t="shared" si="16"/>
        <v>-473415.08000000007</v>
      </c>
      <c r="AW29" s="66">
        <f>IF(G29=1,Parameters!$C$40+AV29,AW28+AV29)</f>
        <v>16398263.610000001</v>
      </c>
      <c r="AY29" s="69">
        <f>IF(AND(B29=1,M29=Parameters!$C$27),0,IF(AND(K29&lt;=Parameters!$C$3,M29&gt;M28),0,IF(M29&lt;M28,0,1)))</f>
        <v>0</v>
      </c>
      <c r="AZ29" s="63">
        <f>IF(AND(B29=1,N29=Parameters!$C$28),0,IF(AND(K29&lt;&gt;K28,N29&gt;N28),0,IF(N29=N28,0,1)))</f>
        <v>0</v>
      </c>
      <c r="BA29" s="76">
        <f>IF(AND(B29=1,P29=Parameters!$C$31),0,IF(AND(K29&lt;&gt;K28,N29&lt;=Parameters!$C$7,P29&gt;P28),0,IF(AND(K29&lt;&gt;K28,N29&gt;Parameters!$C$8,P29=P28),0,IF(AND(K29=K28,P29=P28),0,1))))</f>
        <v>0</v>
      </c>
      <c r="BB29" s="76">
        <f t="shared" si="17"/>
        <v>0</v>
      </c>
      <c r="BC29" s="76">
        <f>IF(AND($B29=1,Z29=Parameters!C$13),0,IF(AND($K29&lt;&gt;$K28,MOD($K29-1,Parameters!C$14)=0,Z29&gt;Z28),0,IF(Z29=Z28,0,1)))</f>
        <v>0</v>
      </c>
      <c r="BD29" s="76">
        <f>IF(AND($B29=1,AA29=Parameters!D$13),0,IF(AND($K29&lt;&gt;$K28,MOD($K29-1,Parameters!D$14)=0,AA29&gt;AA28),0,IF(AA29=AA28,0,1)))</f>
        <v>0</v>
      </c>
      <c r="BE29" s="76">
        <f>IF(AND($B29=1,AB29=Parameters!E$13),0,IF(AND($K29&lt;&gt;$K28,MOD($K29-1,Parameters!E$14)=0,AB29&gt;AB28),0,IF(AB29=AB28,0,1)))</f>
        <v>0</v>
      </c>
      <c r="BF29" s="76">
        <f>IF(AND($B29=1,AC29=Parameters!F$13),0,IF(AND($K29&lt;&gt;$K28,MOD($K29-1,Parameters!F$14)=0,AC29&gt;AC28),0,IF(AC29=AC28,0,1)))</f>
        <v>0</v>
      </c>
      <c r="BG29" s="76">
        <f>IF(AND(B29=1,AJ29=Parameters!$C$36),0,IF(AND(I28&lt;Parameters!$C$18,AJ29&gt;AJ28),0,IF(AND(I28=Parameters!$C$19,AJ29=AJ28),0,IF(AND(I28&gt;Parameters!$C$20,AJ29&lt;AJ28),0,1))))</f>
        <v>0</v>
      </c>
      <c r="BH29" s="63">
        <f>IF(B29&lt;&gt;1,IF(AND(AQ29&gt;0,AR29&gt;AR28),0,IF(AND(AQ29&lt;0,AR29&lt;AR28),0,1)),IF(AND(AQ29&gt;0,AR29&gt;Parameters!$C$40),0,IF(AND(AQ29&lt;0,AR29&lt;Parameters!$C$40),0,1)))</f>
        <v>0</v>
      </c>
      <c r="BI29" s="63">
        <f>IF(AND(B29=1,AT29=E29),0,IF(AND(AW28&lt;Parameters!$C$24,AT29=0),0,IF(AND(AW28&lt;Parameters!$C$25,AT28=0,AT29=0),0,IF(AT29=E29,0,1))))</f>
        <v>0</v>
      </c>
      <c r="BJ29" s="63">
        <f>IF(B29&lt;&gt;1,IF(AND(AV29&gt;0,AW29&gt;AW28),0,IF(AND(AV29&lt;0,AW29&lt;AW28),0,1)),IF(AND(AV29&gt;0,AW29&gt;Parameters!$C$40),0,IF(AND(AV29&lt;0,AW29&lt;Parameters!$C$40),0,1)))</f>
        <v>0</v>
      </c>
      <c r="BK29" s="91">
        <f t="shared" si="18"/>
        <v>0</v>
      </c>
      <c r="BL29" s="74"/>
      <c r="BM29" s="74"/>
    </row>
    <row r="30" spans="2:65" x14ac:dyDescent="0.3">
      <c r="B30" s="101">
        <f>Data_Revised!B30</f>
        <v>27</v>
      </c>
      <c r="C30" s="7">
        <f>Data_Revised!C30</f>
        <v>10500</v>
      </c>
      <c r="D30" s="7">
        <f>Data_Revised!D30</f>
        <v>8000</v>
      </c>
      <c r="E30" s="7">
        <f>Data_Revised!E30</f>
        <v>20000</v>
      </c>
      <c r="F30" s="7">
        <f>Data_Revised!F30</f>
        <v>23800</v>
      </c>
      <c r="G30" s="7">
        <f>Data_Revised!G30</f>
        <v>21000</v>
      </c>
      <c r="H30" s="7">
        <f>Data_Revised!H30</f>
        <v>12300</v>
      </c>
      <c r="I30" s="12">
        <f>Data_Revised!I30</f>
        <v>3</v>
      </c>
      <c r="J30" s="8"/>
      <c r="K30" s="56">
        <f t="shared" si="19"/>
        <v>3</v>
      </c>
      <c r="L30" s="60">
        <f>IF(B30=1,0,IF(K30&lt;=Parameters!$C$3,Parameters!$D$3,Parameters!$D$4))</f>
        <v>5.0000000000000001E-3</v>
      </c>
      <c r="M30" s="7">
        <f>IF(B30=1,Parameters!$C$27,ROUNDDOWN(M29*(1+L30),0))</f>
        <v>13647</v>
      </c>
      <c r="N30" s="63">
        <f>IF(B30=1,Parameters!$C$28,IF(K30&lt;&gt;K29,ROUND(N29*(1+Parameters!$C$29),2),N29))</f>
        <v>64.900000000000006</v>
      </c>
      <c r="O30" s="63">
        <f t="shared" si="4"/>
        <v>885690.3</v>
      </c>
      <c r="P30" s="60">
        <f>IF(K30=1,Parameters!$C$31,IF(K30&lt;&gt;K29,IF(N30&lt;=Parameters!$C$7,P29+Parameters!$D$7,P29+Parameters!$D$8),P29))</f>
        <v>7.9999999999999988E-2</v>
      </c>
      <c r="Q30" s="63">
        <f t="shared" si="5"/>
        <v>59.71</v>
      </c>
      <c r="R30" s="63">
        <f t="shared" si="6"/>
        <v>626955</v>
      </c>
      <c r="S30" s="7">
        <f t="shared" si="7"/>
        <v>24147</v>
      </c>
      <c r="T30" s="63">
        <f t="shared" si="8"/>
        <v>1512645.3</v>
      </c>
      <c r="U30" s="63">
        <f t="shared" si="9"/>
        <v>62.643197912784196</v>
      </c>
      <c r="V30" s="63">
        <f>ROUND(U30*(1+Parameters!$C$34),2)</f>
        <v>84.57</v>
      </c>
      <c r="W30" s="63">
        <f>ROUNDDOWN(S30*Parameters!$C$33,0)</f>
        <v>9658</v>
      </c>
      <c r="X30" s="66">
        <f t="shared" si="10"/>
        <v>816777.05999999994</v>
      </c>
      <c r="Y30" s="8"/>
      <c r="Z30" s="69">
        <f>IF($B30=1,Parameters!C$13,IF(AND($K30&lt;&gt;$K29,MOD($K30-1,Parameters!C$14)=0),ROUND(Z29*(1+Parameters!C$15),2),Z29))</f>
        <v>65</v>
      </c>
      <c r="AA30" s="63">
        <f>IF($B30=1,Parameters!D$13,IF(AND($K30&lt;&gt;$K29,MOD($K30-1,Parameters!D$14)=0),ROUND(AA29*(1+Parameters!D$15),2),AA29))</f>
        <v>31.5</v>
      </c>
      <c r="AB30" s="63">
        <f>IF($B30=1,Parameters!E$13,IF(AND($K30&lt;&gt;$K29,MOD($K30-1,Parameters!E$14)=0),ROUND(AB29*(1+Parameters!E$15),2),AB29))</f>
        <v>40</v>
      </c>
      <c r="AC30" s="63">
        <f>IF($B30=1,Parameters!F$13,IF(AND($K30&lt;&gt;$K29,MOD($K30-1,Parameters!F$14)=0),ROUND(AC29*(1+Parameters!F$15),2),AC29))</f>
        <v>50</v>
      </c>
      <c r="AD30" s="63">
        <f t="shared" si="11"/>
        <v>520000</v>
      </c>
      <c r="AE30" s="63">
        <f t="shared" si="2"/>
        <v>630000</v>
      </c>
      <c r="AF30" s="63">
        <f t="shared" si="2"/>
        <v>952000</v>
      </c>
      <c r="AG30" s="66">
        <f t="shared" si="2"/>
        <v>1050000</v>
      </c>
      <c r="AH30" s="8"/>
      <c r="AI30" s="72">
        <f>IF(B30=1,0,IF(I29&lt;Parameters!$C$18,Parameters!$D$18,IF(I29=Parameters!$C$19,Parameters!$D$19,Parameters!$D$20)))</f>
        <v>-0.01</v>
      </c>
      <c r="AJ30" s="63">
        <f>IF(B30=1,Parameters!$C$36,ROUND(AJ29*(1+AI30),2))</f>
        <v>26.02</v>
      </c>
      <c r="AK30" s="63">
        <f>H30/Parameters!$C$38*(Parameters!$C$38-I30)*AJ30</f>
        <v>288041.40000000002</v>
      </c>
      <c r="AL30" s="63">
        <f>I30*Parameters!$C$37</f>
        <v>60000</v>
      </c>
      <c r="AM30" s="66">
        <f t="shared" si="12"/>
        <v>228041.40000000002</v>
      </c>
      <c r="AN30" s="8"/>
      <c r="AO30" s="69">
        <f t="shared" si="13"/>
        <v>3106818.46</v>
      </c>
      <c r="AP30" s="63">
        <f t="shared" si="14"/>
        <v>2662645.2999999998</v>
      </c>
      <c r="AQ30" s="76">
        <f t="shared" si="15"/>
        <v>384173.1599999998</v>
      </c>
      <c r="AR30" s="66">
        <f>IF(B30=1,Parameters!$C$40+AQ30,AR29+AQ30)</f>
        <v>16782436.77</v>
      </c>
      <c r="AT30" s="56">
        <f>IF(B30=1,E30,IF(AW29&lt;Parameters!$C$24,0,IF(AND(AW29&lt;Parameters!$C$25,AT29=0),0,E30)))</f>
        <v>20000</v>
      </c>
      <c r="AU30" s="63">
        <f t="shared" si="3"/>
        <v>630000</v>
      </c>
      <c r="AV30" s="76">
        <f t="shared" si="16"/>
        <v>384173.1599999998</v>
      </c>
      <c r="AW30" s="66">
        <f>IF(G30=1,Parameters!$C$40+AV30,AW29+AV30)</f>
        <v>16782436.77</v>
      </c>
      <c r="AY30" s="69">
        <f>IF(AND(B30=1,M30=Parameters!$C$27),0,IF(AND(K30&lt;=Parameters!$C$3,M30&gt;M29),0,IF(M30&lt;M29,0,1)))</f>
        <v>0</v>
      </c>
      <c r="AZ30" s="63">
        <f>IF(AND(B30=1,N30=Parameters!$C$28),0,IF(AND(K30&lt;&gt;K29,N30&gt;N29),0,IF(N30=N29,0,1)))</f>
        <v>0</v>
      </c>
      <c r="BA30" s="76">
        <f>IF(AND(B30=1,P30=Parameters!$C$31),0,IF(AND(K30&lt;&gt;K29,N30&lt;=Parameters!$C$7,P30&gt;P29),0,IF(AND(K30&lt;&gt;K29,N30&gt;Parameters!$C$8,P30=P29),0,IF(AND(K30=K29,P30=P29),0,1))))</f>
        <v>0</v>
      </c>
      <c r="BB30" s="76">
        <f t="shared" si="17"/>
        <v>0</v>
      </c>
      <c r="BC30" s="76">
        <f>IF(AND($B30=1,Z30=Parameters!C$13),0,IF(AND($K30&lt;&gt;$K29,MOD($K30-1,Parameters!C$14)=0,Z30&gt;Z29),0,IF(Z30=Z29,0,1)))</f>
        <v>0</v>
      </c>
      <c r="BD30" s="76">
        <f>IF(AND($B30=1,AA30=Parameters!D$13),0,IF(AND($K30&lt;&gt;$K29,MOD($K30-1,Parameters!D$14)=0,AA30&gt;AA29),0,IF(AA30=AA29,0,1)))</f>
        <v>0</v>
      </c>
      <c r="BE30" s="76">
        <f>IF(AND($B30=1,AB30=Parameters!E$13),0,IF(AND($K30&lt;&gt;$K29,MOD($K30-1,Parameters!E$14)=0,AB30&gt;AB29),0,IF(AB30=AB29,0,1)))</f>
        <v>0</v>
      </c>
      <c r="BF30" s="76">
        <f>IF(AND($B30=1,AC30=Parameters!F$13),0,IF(AND($K30&lt;&gt;$K29,MOD($K30-1,Parameters!F$14)=0,AC30&gt;AC29),0,IF(AC30=AC29,0,1)))</f>
        <v>0</v>
      </c>
      <c r="BG30" s="76">
        <f>IF(AND(B30=1,AJ30=Parameters!$C$36),0,IF(AND(I29&lt;Parameters!$C$18,AJ30&gt;AJ29),0,IF(AND(I29=Parameters!$C$19,AJ30=AJ29),0,IF(AND(I29&gt;Parameters!$C$20,AJ30&lt;AJ29),0,1))))</f>
        <v>0</v>
      </c>
      <c r="BH30" s="63">
        <f>IF(B30&lt;&gt;1,IF(AND(AQ30&gt;0,AR30&gt;AR29),0,IF(AND(AQ30&lt;0,AR30&lt;AR29),0,1)),IF(AND(AQ30&gt;0,AR30&gt;Parameters!$C$40),0,IF(AND(AQ30&lt;0,AR30&lt;Parameters!$C$40),0,1)))</f>
        <v>0</v>
      </c>
      <c r="BI30" s="63">
        <f>IF(AND(B30=1,AT30=E30),0,IF(AND(AW29&lt;Parameters!$C$24,AT30=0),0,IF(AND(AW29&lt;Parameters!$C$25,AT29=0,AT30=0),0,IF(AT30=E30,0,1))))</f>
        <v>0</v>
      </c>
      <c r="BJ30" s="63">
        <f>IF(B30&lt;&gt;1,IF(AND(AV30&gt;0,AW30&gt;AW29),0,IF(AND(AV30&lt;0,AW30&lt;AW29),0,1)),IF(AND(AV30&gt;0,AW30&gt;Parameters!$C$40),0,IF(AND(AV30&lt;0,AW30&lt;Parameters!$C$40),0,1)))</f>
        <v>0</v>
      </c>
      <c r="BK30" s="91">
        <f t="shared" si="18"/>
        <v>0</v>
      </c>
      <c r="BL30" s="74"/>
      <c r="BM30" s="74"/>
    </row>
    <row r="31" spans="2:65" x14ac:dyDescent="0.3">
      <c r="B31" s="101">
        <f>Data_Revised!B31</f>
        <v>28</v>
      </c>
      <c r="C31" s="7">
        <f>Data_Revised!C31</f>
        <v>19500</v>
      </c>
      <c r="D31" s="7">
        <f>Data_Revised!D31</f>
        <v>7000</v>
      </c>
      <c r="E31" s="7">
        <f>Data_Revised!E31</f>
        <v>16000</v>
      </c>
      <c r="F31" s="7">
        <f>Data_Revised!F31</f>
        <v>21000</v>
      </c>
      <c r="G31" s="7">
        <f>Data_Revised!G31</f>
        <v>15399.999999999998</v>
      </c>
      <c r="H31" s="7">
        <f>Data_Revised!H31</f>
        <v>21300</v>
      </c>
      <c r="I31" s="12">
        <f>Data_Revised!I31</f>
        <v>4</v>
      </c>
      <c r="J31" s="8"/>
      <c r="K31" s="56">
        <f t="shared" si="19"/>
        <v>3</v>
      </c>
      <c r="L31" s="60">
        <f>IF(B31=1,0,IF(K31&lt;=Parameters!$C$3,Parameters!$D$3,Parameters!$D$4))</f>
        <v>5.0000000000000001E-3</v>
      </c>
      <c r="M31" s="7">
        <f>IF(B31=1,Parameters!$C$27,ROUNDDOWN(M30*(1+L31),0))</f>
        <v>13715</v>
      </c>
      <c r="N31" s="63">
        <f>IF(B31=1,Parameters!$C$28,IF(K31&lt;&gt;K30,ROUND(N30*(1+Parameters!$C$29),2),N30))</f>
        <v>64.900000000000006</v>
      </c>
      <c r="O31" s="63">
        <f t="shared" si="4"/>
        <v>890103.50000000012</v>
      </c>
      <c r="P31" s="60">
        <f>IF(K31=1,Parameters!$C$31,IF(K31&lt;&gt;K30,IF(N31&lt;=Parameters!$C$7,P30+Parameters!$D$7,P30+Parameters!$D$8),P30))</f>
        <v>7.9999999999999988E-2</v>
      </c>
      <c r="Q31" s="63">
        <f t="shared" si="5"/>
        <v>59.71</v>
      </c>
      <c r="R31" s="63">
        <f t="shared" si="6"/>
        <v>1164345</v>
      </c>
      <c r="S31" s="7">
        <f t="shared" si="7"/>
        <v>33215</v>
      </c>
      <c r="T31" s="63">
        <f t="shared" si="8"/>
        <v>2054448.5</v>
      </c>
      <c r="U31" s="63">
        <f t="shared" si="9"/>
        <v>61.853033268101761</v>
      </c>
      <c r="V31" s="63">
        <f>ROUND(U31*(1+Parameters!$C$34),2)</f>
        <v>83.5</v>
      </c>
      <c r="W31" s="63">
        <f>ROUNDDOWN(S31*Parameters!$C$33,0)</f>
        <v>13286</v>
      </c>
      <c r="X31" s="66">
        <f t="shared" si="10"/>
        <v>1109381</v>
      </c>
      <c r="Y31" s="8"/>
      <c r="Z31" s="69">
        <f>IF($B31=1,Parameters!C$13,IF(AND($K31&lt;&gt;$K30,MOD($K31-1,Parameters!C$14)=0),ROUND(Z30*(1+Parameters!C$15),2),Z30))</f>
        <v>65</v>
      </c>
      <c r="AA31" s="63">
        <f>IF($B31=1,Parameters!D$13,IF(AND($K31&lt;&gt;$K30,MOD($K31-1,Parameters!D$14)=0),ROUND(AA30*(1+Parameters!D$15),2),AA30))</f>
        <v>31.5</v>
      </c>
      <c r="AB31" s="63">
        <f>IF($B31=1,Parameters!E$13,IF(AND($K31&lt;&gt;$K30,MOD($K31-1,Parameters!E$14)=0),ROUND(AB30*(1+Parameters!E$15),2),AB30))</f>
        <v>40</v>
      </c>
      <c r="AC31" s="63">
        <f>IF($B31=1,Parameters!F$13,IF(AND($K31&lt;&gt;$K30,MOD($K31-1,Parameters!F$14)=0),ROUND(AC30*(1+Parameters!F$15),2),AC30))</f>
        <v>50</v>
      </c>
      <c r="AD31" s="63">
        <f t="shared" si="11"/>
        <v>455000</v>
      </c>
      <c r="AE31" s="63">
        <f t="shared" si="2"/>
        <v>504000</v>
      </c>
      <c r="AF31" s="63">
        <f t="shared" si="2"/>
        <v>840000</v>
      </c>
      <c r="AG31" s="66">
        <f t="shared" si="2"/>
        <v>769999.99999999988</v>
      </c>
      <c r="AH31" s="8"/>
      <c r="AI31" s="72">
        <f>IF(B31=1,0,IF(I30&lt;Parameters!$C$18,Parameters!$D$18,IF(I30=Parameters!$C$19,Parameters!$D$19,Parameters!$D$20)))</f>
        <v>0.02</v>
      </c>
      <c r="AJ31" s="63">
        <f>IF(B31=1,Parameters!$C$36,ROUND(AJ30*(1+AI31),2))</f>
        <v>26.54</v>
      </c>
      <c r="AK31" s="63">
        <f>H31/Parameters!$C$38*(Parameters!$C$38-I31)*AJ31</f>
        <v>489928.39999999997</v>
      </c>
      <c r="AL31" s="63">
        <f>I31*Parameters!$C$37</f>
        <v>80000</v>
      </c>
      <c r="AM31" s="66">
        <f t="shared" si="12"/>
        <v>409928.39999999997</v>
      </c>
      <c r="AN31" s="8"/>
      <c r="AO31" s="69">
        <f t="shared" si="13"/>
        <v>3209309.4</v>
      </c>
      <c r="AP31" s="63">
        <f t="shared" si="14"/>
        <v>3013448.5</v>
      </c>
      <c r="AQ31" s="76">
        <f t="shared" si="15"/>
        <v>115860.89999999985</v>
      </c>
      <c r="AR31" s="66">
        <f>IF(B31=1,Parameters!$C$40+AQ31,AR30+AQ31)</f>
        <v>16898297.669999998</v>
      </c>
      <c r="AT31" s="56">
        <f>IF(B31=1,E31,IF(AW30&lt;Parameters!$C$24,0,IF(AND(AW30&lt;Parameters!$C$25,AT30=0),0,E31)))</f>
        <v>16000</v>
      </c>
      <c r="AU31" s="63">
        <f t="shared" si="3"/>
        <v>504000</v>
      </c>
      <c r="AV31" s="76">
        <f t="shared" si="16"/>
        <v>115860.89999999985</v>
      </c>
      <c r="AW31" s="66">
        <f>IF(G31=1,Parameters!$C$40+AV31,AW30+AV31)</f>
        <v>16898297.669999998</v>
      </c>
      <c r="AY31" s="69">
        <f>IF(AND(B31=1,M31=Parameters!$C$27),0,IF(AND(K31&lt;=Parameters!$C$3,M31&gt;M30),0,IF(M31&lt;M30,0,1)))</f>
        <v>0</v>
      </c>
      <c r="AZ31" s="63">
        <f>IF(AND(B31=1,N31=Parameters!$C$28),0,IF(AND(K31&lt;&gt;K30,N31&gt;N30),0,IF(N31=N30,0,1)))</f>
        <v>0</v>
      </c>
      <c r="BA31" s="76">
        <f>IF(AND(B31=1,P31=Parameters!$C$31),0,IF(AND(K31&lt;&gt;K30,N31&lt;=Parameters!$C$7,P31&gt;P30),0,IF(AND(K31&lt;&gt;K30,N31&gt;Parameters!$C$8,P31=P30),0,IF(AND(K31=K30,P31=P30),0,1))))</f>
        <v>0</v>
      </c>
      <c r="BB31" s="76">
        <f t="shared" si="17"/>
        <v>0</v>
      </c>
      <c r="BC31" s="76">
        <f>IF(AND($B31=1,Z31=Parameters!C$13),0,IF(AND($K31&lt;&gt;$K30,MOD($K31-1,Parameters!C$14)=0,Z31&gt;Z30),0,IF(Z31=Z30,0,1)))</f>
        <v>0</v>
      </c>
      <c r="BD31" s="76">
        <f>IF(AND($B31=1,AA31=Parameters!D$13),0,IF(AND($K31&lt;&gt;$K30,MOD($K31-1,Parameters!D$14)=0,AA31&gt;AA30),0,IF(AA31=AA30,0,1)))</f>
        <v>0</v>
      </c>
      <c r="BE31" s="76">
        <f>IF(AND($B31=1,AB31=Parameters!E$13),0,IF(AND($K31&lt;&gt;$K30,MOD($K31-1,Parameters!E$14)=0,AB31&gt;AB30),0,IF(AB31=AB30,0,1)))</f>
        <v>0</v>
      </c>
      <c r="BF31" s="76">
        <f>IF(AND($B31=1,AC31=Parameters!F$13),0,IF(AND($K31&lt;&gt;$K30,MOD($K31-1,Parameters!F$14)=0,AC31&gt;AC30),0,IF(AC31=AC30,0,1)))</f>
        <v>0</v>
      </c>
      <c r="BG31" s="76">
        <f>IF(AND(B31=1,AJ31=Parameters!$C$36),0,IF(AND(I30&lt;Parameters!$C$18,AJ31&gt;AJ30),0,IF(AND(I30=Parameters!$C$19,AJ31=AJ30),0,IF(AND(I30&gt;Parameters!$C$20,AJ31&lt;AJ30),0,1))))</f>
        <v>0</v>
      </c>
      <c r="BH31" s="63">
        <f>IF(B31&lt;&gt;1,IF(AND(AQ31&gt;0,AR31&gt;AR30),0,IF(AND(AQ31&lt;0,AR31&lt;AR30),0,1)),IF(AND(AQ31&gt;0,AR31&gt;Parameters!$C$40),0,IF(AND(AQ31&lt;0,AR31&lt;Parameters!$C$40),0,1)))</f>
        <v>0</v>
      </c>
      <c r="BI31" s="63">
        <f>IF(AND(B31=1,AT31=E31),0,IF(AND(AW30&lt;Parameters!$C$24,AT31=0),0,IF(AND(AW30&lt;Parameters!$C$25,AT30=0,AT31=0),0,IF(AT31=E31,0,1))))</f>
        <v>0</v>
      </c>
      <c r="BJ31" s="63">
        <f>IF(B31&lt;&gt;1,IF(AND(AV31&gt;0,AW31&gt;AW30),0,IF(AND(AV31&lt;0,AW31&lt;AW30),0,1)),IF(AND(AV31&gt;0,AW31&gt;Parameters!$C$40),0,IF(AND(AV31&lt;0,AW31&lt;Parameters!$C$40),0,1)))</f>
        <v>0</v>
      </c>
      <c r="BK31" s="91">
        <f t="shared" si="18"/>
        <v>0</v>
      </c>
      <c r="BL31" s="74"/>
      <c r="BM31" s="74"/>
    </row>
    <row r="32" spans="2:65" x14ac:dyDescent="0.3">
      <c r="B32" s="101">
        <f>Data_Revised!B32</f>
        <v>29</v>
      </c>
      <c r="C32" s="7">
        <f>Data_Revised!C32</f>
        <v>12000</v>
      </c>
      <c r="D32" s="7">
        <f>Data_Revised!D32</f>
        <v>7500</v>
      </c>
      <c r="E32" s="7">
        <f>Data_Revised!E32</f>
        <v>21500</v>
      </c>
      <c r="F32" s="7">
        <f>Data_Revised!F32</f>
        <v>20300</v>
      </c>
      <c r="G32" s="7">
        <f>Data_Revised!G32</f>
        <v>13300</v>
      </c>
      <c r="H32" s="7">
        <f>Data_Revised!H32</f>
        <v>19800</v>
      </c>
      <c r="I32" s="12">
        <f>Data_Revised!I32</f>
        <v>2</v>
      </c>
      <c r="J32" s="8"/>
      <c r="K32" s="56">
        <f t="shared" si="19"/>
        <v>3</v>
      </c>
      <c r="L32" s="60">
        <f>IF(B32=1,0,IF(K32&lt;=Parameters!$C$3,Parameters!$D$3,Parameters!$D$4))</f>
        <v>5.0000000000000001E-3</v>
      </c>
      <c r="M32" s="7">
        <f>IF(B32=1,Parameters!$C$27,ROUNDDOWN(M31*(1+L32),0))</f>
        <v>13783</v>
      </c>
      <c r="N32" s="63">
        <f>IF(B32=1,Parameters!$C$28,IF(K32&lt;&gt;K31,ROUND(N31*(1+Parameters!$C$29),2),N31))</f>
        <v>64.900000000000006</v>
      </c>
      <c r="O32" s="63">
        <f t="shared" si="4"/>
        <v>894516.70000000007</v>
      </c>
      <c r="P32" s="60">
        <f>IF(K32=1,Parameters!$C$31,IF(K32&lt;&gt;K31,IF(N32&lt;=Parameters!$C$7,P31+Parameters!$D$7,P31+Parameters!$D$8),P31))</f>
        <v>7.9999999999999988E-2</v>
      </c>
      <c r="Q32" s="63">
        <f t="shared" si="5"/>
        <v>59.71</v>
      </c>
      <c r="R32" s="63">
        <f t="shared" si="6"/>
        <v>716520</v>
      </c>
      <c r="S32" s="7">
        <f t="shared" si="7"/>
        <v>25783</v>
      </c>
      <c r="T32" s="63">
        <f t="shared" si="8"/>
        <v>1611036.7000000002</v>
      </c>
      <c r="U32" s="63">
        <f t="shared" si="9"/>
        <v>62.484454873366175</v>
      </c>
      <c r="V32" s="63">
        <f>ROUND(U32*(1+Parameters!$C$34),2)</f>
        <v>84.35</v>
      </c>
      <c r="W32" s="63">
        <f>ROUNDDOWN(S32*Parameters!$C$33,0)</f>
        <v>10313</v>
      </c>
      <c r="X32" s="66">
        <f t="shared" si="10"/>
        <v>869901.54999999993</v>
      </c>
      <c r="Y32" s="8"/>
      <c r="Z32" s="69">
        <f>IF($B32=1,Parameters!C$13,IF(AND($K32&lt;&gt;$K31,MOD($K32-1,Parameters!C$14)=0),ROUND(Z31*(1+Parameters!C$15),2),Z31))</f>
        <v>65</v>
      </c>
      <c r="AA32" s="63">
        <f>IF($B32=1,Parameters!D$13,IF(AND($K32&lt;&gt;$K31,MOD($K32-1,Parameters!D$14)=0),ROUND(AA31*(1+Parameters!D$15),2),AA31))</f>
        <v>31.5</v>
      </c>
      <c r="AB32" s="63">
        <f>IF($B32=1,Parameters!E$13,IF(AND($K32&lt;&gt;$K31,MOD($K32-1,Parameters!E$14)=0),ROUND(AB31*(1+Parameters!E$15),2),AB31))</f>
        <v>40</v>
      </c>
      <c r="AC32" s="63">
        <f>IF($B32=1,Parameters!F$13,IF(AND($K32&lt;&gt;$K31,MOD($K32-1,Parameters!F$14)=0),ROUND(AC31*(1+Parameters!F$15),2),AC31))</f>
        <v>50</v>
      </c>
      <c r="AD32" s="63">
        <f t="shared" si="11"/>
        <v>487500</v>
      </c>
      <c r="AE32" s="63">
        <f t="shared" si="2"/>
        <v>677250</v>
      </c>
      <c r="AF32" s="63">
        <f t="shared" si="2"/>
        <v>812000</v>
      </c>
      <c r="AG32" s="66">
        <f t="shared" si="2"/>
        <v>665000</v>
      </c>
      <c r="AH32" s="8"/>
      <c r="AI32" s="72">
        <f>IF(B32=1,0,IF(I31&lt;Parameters!$C$18,Parameters!$D$18,IF(I31=Parameters!$C$19,Parameters!$D$19,Parameters!$D$20)))</f>
        <v>0</v>
      </c>
      <c r="AJ32" s="63">
        <f>IF(B32=1,Parameters!$C$36,ROUND(AJ31*(1+AI32),2))</f>
        <v>26.54</v>
      </c>
      <c r="AK32" s="63">
        <f>H32/Parameters!$C$38*(Parameters!$C$38-I32)*AJ32</f>
        <v>490459.2</v>
      </c>
      <c r="AL32" s="63">
        <f>I32*Parameters!$C$37</f>
        <v>40000</v>
      </c>
      <c r="AM32" s="66">
        <f t="shared" si="12"/>
        <v>450459.2</v>
      </c>
      <c r="AN32" s="8"/>
      <c r="AO32" s="69">
        <f t="shared" si="13"/>
        <v>2837360.75</v>
      </c>
      <c r="AP32" s="63">
        <f t="shared" si="14"/>
        <v>2775786.7</v>
      </c>
      <c r="AQ32" s="76">
        <f t="shared" si="15"/>
        <v>21574.049999999639</v>
      </c>
      <c r="AR32" s="66">
        <f>IF(B32=1,Parameters!$C$40+AQ32,AR31+AQ32)</f>
        <v>16919871.719999999</v>
      </c>
      <c r="AT32" s="56">
        <f>IF(B32=1,E32,IF(AW31&lt;Parameters!$C$24,0,IF(AND(AW31&lt;Parameters!$C$25,AT31=0),0,E32)))</f>
        <v>21500</v>
      </c>
      <c r="AU32" s="63">
        <f t="shared" si="3"/>
        <v>677250</v>
      </c>
      <c r="AV32" s="76">
        <f t="shared" si="16"/>
        <v>21574.049999999639</v>
      </c>
      <c r="AW32" s="66">
        <f>IF(G32=1,Parameters!$C$40+AV32,AW31+AV32)</f>
        <v>16919871.719999999</v>
      </c>
      <c r="AY32" s="69">
        <f>IF(AND(B32=1,M32=Parameters!$C$27),0,IF(AND(K32&lt;=Parameters!$C$3,M32&gt;M31),0,IF(M32&lt;M31,0,1)))</f>
        <v>0</v>
      </c>
      <c r="AZ32" s="63">
        <f>IF(AND(B32=1,N32=Parameters!$C$28),0,IF(AND(K32&lt;&gt;K31,N32&gt;N31),0,IF(N32=N31,0,1)))</f>
        <v>0</v>
      </c>
      <c r="BA32" s="76">
        <f>IF(AND(B32=1,P32=Parameters!$C$31),0,IF(AND(K32&lt;&gt;K31,N32&lt;=Parameters!$C$7,P32&gt;P31),0,IF(AND(K32&lt;&gt;K31,N32&gt;Parameters!$C$8,P32=P31),0,IF(AND(K32=K31,P32=P31),0,1))))</f>
        <v>0</v>
      </c>
      <c r="BB32" s="76">
        <f t="shared" si="17"/>
        <v>0</v>
      </c>
      <c r="BC32" s="76">
        <f>IF(AND($B32=1,Z32=Parameters!C$13),0,IF(AND($K32&lt;&gt;$K31,MOD($K32-1,Parameters!C$14)=0,Z32&gt;Z31),0,IF(Z32=Z31,0,1)))</f>
        <v>0</v>
      </c>
      <c r="BD32" s="76">
        <f>IF(AND($B32=1,AA32=Parameters!D$13),0,IF(AND($K32&lt;&gt;$K31,MOD($K32-1,Parameters!D$14)=0,AA32&gt;AA31),0,IF(AA32=AA31,0,1)))</f>
        <v>0</v>
      </c>
      <c r="BE32" s="76">
        <f>IF(AND($B32=1,AB32=Parameters!E$13),0,IF(AND($K32&lt;&gt;$K31,MOD($K32-1,Parameters!E$14)=0,AB32&gt;AB31),0,IF(AB32=AB31,0,1)))</f>
        <v>0</v>
      </c>
      <c r="BF32" s="76">
        <f>IF(AND($B32=1,AC32=Parameters!F$13),0,IF(AND($K32&lt;&gt;$K31,MOD($K32-1,Parameters!F$14)=0,AC32&gt;AC31),0,IF(AC32=AC31,0,1)))</f>
        <v>0</v>
      </c>
      <c r="BG32" s="76">
        <f>IF(AND(B32=1,AJ32=Parameters!$C$36),0,IF(AND(I31&lt;Parameters!$C$18,AJ32&gt;AJ31),0,IF(AND(I31=Parameters!$C$19,AJ32=AJ31),0,IF(AND(I31&gt;Parameters!$C$20,AJ32&lt;AJ31),0,1))))</f>
        <v>0</v>
      </c>
      <c r="BH32" s="63">
        <f>IF(B32&lt;&gt;1,IF(AND(AQ32&gt;0,AR32&gt;AR31),0,IF(AND(AQ32&lt;0,AR32&lt;AR31),0,1)),IF(AND(AQ32&gt;0,AR32&gt;Parameters!$C$40),0,IF(AND(AQ32&lt;0,AR32&lt;Parameters!$C$40),0,1)))</f>
        <v>0</v>
      </c>
      <c r="BI32" s="63">
        <f>IF(AND(B32=1,AT32=E32),0,IF(AND(AW31&lt;Parameters!$C$24,AT32=0),0,IF(AND(AW31&lt;Parameters!$C$25,AT31=0,AT32=0),0,IF(AT32=E32,0,1))))</f>
        <v>0</v>
      </c>
      <c r="BJ32" s="63">
        <f>IF(B32&lt;&gt;1,IF(AND(AV32&gt;0,AW32&gt;AW31),0,IF(AND(AV32&lt;0,AW32&lt;AW31),0,1)),IF(AND(AV32&gt;0,AW32&gt;Parameters!$C$40),0,IF(AND(AV32&lt;0,AW32&lt;Parameters!$C$40),0,1)))</f>
        <v>0</v>
      </c>
      <c r="BK32" s="91">
        <f t="shared" si="18"/>
        <v>0</v>
      </c>
      <c r="BL32" s="74"/>
      <c r="BM32" s="74"/>
    </row>
    <row r="33" spans="2:65" x14ac:dyDescent="0.3">
      <c r="B33" s="101">
        <f>Data_Revised!B33</f>
        <v>30</v>
      </c>
      <c r="C33" s="7">
        <f>Data_Revised!C33</f>
        <v>16000</v>
      </c>
      <c r="D33" s="7">
        <f>Data_Revised!D33</f>
        <v>14000</v>
      </c>
      <c r="E33" s="7">
        <f>Data_Revised!E33</f>
        <v>24000</v>
      </c>
      <c r="F33" s="7">
        <f>Data_Revised!F33</f>
        <v>21700</v>
      </c>
      <c r="G33" s="7">
        <f>Data_Revised!G33</f>
        <v>12600</v>
      </c>
      <c r="H33" s="7">
        <f>Data_Revised!H33</f>
        <v>23100</v>
      </c>
      <c r="I33" s="12">
        <f>Data_Revised!I33</f>
        <v>6</v>
      </c>
      <c r="J33" s="8"/>
      <c r="K33" s="56">
        <f t="shared" si="19"/>
        <v>3</v>
      </c>
      <c r="L33" s="60">
        <f>IF(B33=1,0,IF(K33&lt;=Parameters!$C$3,Parameters!$D$3,Parameters!$D$4))</f>
        <v>5.0000000000000001E-3</v>
      </c>
      <c r="M33" s="7">
        <f>IF(B33=1,Parameters!$C$27,ROUNDDOWN(M32*(1+L33),0))</f>
        <v>13851</v>
      </c>
      <c r="N33" s="63">
        <f>IF(B33=1,Parameters!$C$28,IF(K33&lt;&gt;K32,ROUND(N32*(1+Parameters!$C$29),2),N32))</f>
        <v>64.900000000000006</v>
      </c>
      <c r="O33" s="63">
        <f t="shared" si="4"/>
        <v>898929.9</v>
      </c>
      <c r="P33" s="60">
        <f>IF(K33=1,Parameters!$C$31,IF(K33&lt;&gt;K32,IF(N33&lt;=Parameters!$C$7,P32+Parameters!$D$7,P32+Parameters!$D$8),P32))</f>
        <v>7.9999999999999988E-2</v>
      </c>
      <c r="Q33" s="63">
        <f t="shared" si="5"/>
        <v>59.71</v>
      </c>
      <c r="R33" s="63">
        <f t="shared" si="6"/>
        <v>955360</v>
      </c>
      <c r="S33" s="7">
        <f t="shared" si="7"/>
        <v>29851</v>
      </c>
      <c r="T33" s="63">
        <f t="shared" si="8"/>
        <v>1854289.9</v>
      </c>
      <c r="U33" s="63">
        <f t="shared" si="9"/>
        <v>62.118183645439011</v>
      </c>
      <c r="V33" s="63">
        <f>ROUND(U33*(1+Parameters!$C$34),2)</f>
        <v>83.86</v>
      </c>
      <c r="W33" s="63">
        <f>ROUNDDOWN(S33*Parameters!$C$33,0)</f>
        <v>11940</v>
      </c>
      <c r="X33" s="66">
        <f t="shared" si="10"/>
        <v>1001288.4</v>
      </c>
      <c r="Y33" s="8"/>
      <c r="Z33" s="69">
        <f>IF($B33=1,Parameters!C$13,IF(AND($K33&lt;&gt;$K32,MOD($K33-1,Parameters!C$14)=0),ROUND(Z32*(1+Parameters!C$15),2),Z32))</f>
        <v>65</v>
      </c>
      <c r="AA33" s="63">
        <f>IF($B33=1,Parameters!D$13,IF(AND($K33&lt;&gt;$K32,MOD($K33-1,Parameters!D$14)=0),ROUND(AA32*(1+Parameters!D$15),2),AA32))</f>
        <v>31.5</v>
      </c>
      <c r="AB33" s="63">
        <f>IF($B33=1,Parameters!E$13,IF(AND($K33&lt;&gt;$K32,MOD($K33-1,Parameters!E$14)=0),ROUND(AB32*(1+Parameters!E$15),2),AB32))</f>
        <v>40</v>
      </c>
      <c r="AC33" s="63">
        <f>IF($B33=1,Parameters!F$13,IF(AND($K33&lt;&gt;$K32,MOD($K33-1,Parameters!F$14)=0),ROUND(AC32*(1+Parameters!F$15),2),AC32))</f>
        <v>50</v>
      </c>
      <c r="AD33" s="63">
        <f t="shared" si="11"/>
        <v>910000</v>
      </c>
      <c r="AE33" s="63">
        <f t="shared" si="2"/>
        <v>756000</v>
      </c>
      <c r="AF33" s="63">
        <f t="shared" si="2"/>
        <v>868000</v>
      </c>
      <c r="AG33" s="66">
        <f t="shared" si="2"/>
        <v>630000</v>
      </c>
      <c r="AH33" s="8"/>
      <c r="AI33" s="72">
        <f>IF(B33=1,0,IF(I32&lt;Parameters!$C$18,Parameters!$D$18,IF(I32=Parameters!$C$19,Parameters!$D$19,Parameters!$D$20)))</f>
        <v>0.02</v>
      </c>
      <c r="AJ33" s="63">
        <f>IF(B33=1,Parameters!$C$36,ROUND(AJ32*(1+AI33),2))</f>
        <v>27.07</v>
      </c>
      <c r="AK33" s="63">
        <f>H33/Parameters!$C$38*(Parameters!$C$38-I33)*AJ33</f>
        <v>500253.6</v>
      </c>
      <c r="AL33" s="63">
        <f>I33*Parameters!$C$37</f>
        <v>120000</v>
      </c>
      <c r="AM33" s="66">
        <f t="shared" si="12"/>
        <v>380253.6</v>
      </c>
      <c r="AN33" s="8"/>
      <c r="AO33" s="69">
        <f t="shared" si="13"/>
        <v>2999542</v>
      </c>
      <c r="AP33" s="63">
        <f t="shared" si="14"/>
        <v>3520289.9</v>
      </c>
      <c r="AQ33" s="76">
        <f t="shared" si="15"/>
        <v>-640747.9</v>
      </c>
      <c r="AR33" s="66">
        <f>IF(B33=1,Parameters!$C$40+AQ33,AR32+AQ33)</f>
        <v>16279123.819999998</v>
      </c>
      <c r="AT33" s="56">
        <f>IF(B33=1,E33,IF(AW32&lt;Parameters!$C$24,0,IF(AND(AW32&lt;Parameters!$C$25,AT32=0),0,E33)))</f>
        <v>24000</v>
      </c>
      <c r="AU33" s="63">
        <f t="shared" si="3"/>
        <v>756000</v>
      </c>
      <c r="AV33" s="76">
        <f t="shared" si="16"/>
        <v>-640747.9</v>
      </c>
      <c r="AW33" s="66">
        <f>IF(G33=1,Parameters!$C$40+AV33,AW32+AV33)</f>
        <v>16279123.819999998</v>
      </c>
      <c r="AY33" s="69">
        <f>IF(AND(B33=1,M33=Parameters!$C$27),0,IF(AND(K33&lt;=Parameters!$C$3,M33&gt;M32),0,IF(M33&lt;M32,0,1)))</f>
        <v>0</v>
      </c>
      <c r="AZ33" s="63">
        <f>IF(AND(B33=1,N33=Parameters!$C$28),0,IF(AND(K33&lt;&gt;K32,N33&gt;N32),0,IF(N33=N32,0,1)))</f>
        <v>0</v>
      </c>
      <c r="BA33" s="76">
        <f>IF(AND(B33=1,P33=Parameters!$C$31),0,IF(AND(K33&lt;&gt;K32,N33&lt;=Parameters!$C$7,P33&gt;P32),0,IF(AND(K33&lt;&gt;K32,N33&gt;Parameters!$C$8,P33=P32),0,IF(AND(K33=K32,P33=P32),0,1))))</f>
        <v>0</v>
      </c>
      <c r="BB33" s="76">
        <f t="shared" si="17"/>
        <v>0</v>
      </c>
      <c r="BC33" s="76">
        <f>IF(AND($B33=1,Z33=Parameters!C$13),0,IF(AND($K33&lt;&gt;$K32,MOD($K33-1,Parameters!C$14)=0,Z33&gt;Z32),0,IF(Z33=Z32,0,1)))</f>
        <v>0</v>
      </c>
      <c r="BD33" s="76">
        <f>IF(AND($B33=1,AA33=Parameters!D$13),0,IF(AND($K33&lt;&gt;$K32,MOD($K33-1,Parameters!D$14)=0,AA33&gt;AA32),0,IF(AA33=AA32,0,1)))</f>
        <v>0</v>
      </c>
      <c r="BE33" s="76">
        <f>IF(AND($B33=1,AB33=Parameters!E$13),0,IF(AND($K33&lt;&gt;$K32,MOD($K33-1,Parameters!E$14)=0,AB33&gt;AB32),0,IF(AB33=AB32,0,1)))</f>
        <v>0</v>
      </c>
      <c r="BF33" s="76">
        <f>IF(AND($B33=1,AC33=Parameters!F$13),0,IF(AND($K33&lt;&gt;$K32,MOD($K33-1,Parameters!F$14)=0,AC33&gt;AC32),0,IF(AC33=AC32,0,1)))</f>
        <v>0</v>
      </c>
      <c r="BG33" s="76">
        <f>IF(AND(B33=1,AJ33=Parameters!$C$36),0,IF(AND(I32&lt;Parameters!$C$18,AJ33&gt;AJ32),0,IF(AND(I32=Parameters!$C$19,AJ33=AJ32),0,IF(AND(I32&gt;Parameters!$C$20,AJ33&lt;AJ32),0,1))))</f>
        <v>0</v>
      </c>
      <c r="BH33" s="63">
        <f>IF(B33&lt;&gt;1,IF(AND(AQ33&gt;0,AR33&gt;AR32),0,IF(AND(AQ33&lt;0,AR33&lt;AR32),0,1)),IF(AND(AQ33&gt;0,AR33&gt;Parameters!$C$40),0,IF(AND(AQ33&lt;0,AR33&lt;Parameters!$C$40),0,1)))</f>
        <v>0</v>
      </c>
      <c r="BI33" s="63">
        <f>IF(AND(B33=1,AT33=E33),0,IF(AND(AW32&lt;Parameters!$C$24,AT33=0),0,IF(AND(AW32&lt;Parameters!$C$25,AT32=0,AT33=0),0,IF(AT33=E33,0,1))))</f>
        <v>0</v>
      </c>
      <c r="BJ33" s="63">
        <f>IF(B33&lt;&gt;1,IF(AND(AV33&gt;0,AW33&gt;AW32),0,IF(AND(AV33&lt;0,AW33&lt;AW32),0,1)),IF(AND(AV33&gt;0,AW33&gt;Parameters!$C$40),0,IF(AND(AV33&lt;0,AW33&lt;Parameters!$C$40),0,1)))</f>
        <v>0</v>
      </c>
      <c r="BK33" s="91">
        <f t="shared" si="18"/>
        <v>0</v>
      </c>
      <c r="BL33" s="74"/>
      <c r="BM33" s="74"/>
    </row>
    <row r="34" spans="2:65" x14ac:dyDescent="0.3">
      <c r="B34" s="101">
        <f>Data_Revised!B34</f>
        <v>31</v>
      </c>
      <c r="C34" s="7">
        <f>Data_Revised!C34</f>
        <v>13000</v>
      </c>
      <c r="D34" s="7">
        <f>Data_Revised!D34</f>
        <v>11000</v>
      </c>
      <c r="E34" s="7">
        <f>Data_Revised!E34</f>
        <v>15500</v>
      </c>
      <c r="F34" s="7">
        <f>Data_Revised!F34</f>
        <v>21000</v>
      </c>
      <c r="G34" s="7">
        <f>Data_Revised!G34</f>
        <v>15399.999999999998</v>
      </c>
      <c r="H34" s="7">
        <f>Data_Revised!H34</f>
        <v>17700</v>
      </c>
      <c r="I34" s="12">
        <f>Data_Revised!I34</f>
        <v>7</v>
      </c>
      <c r="J34" s="8"/>
      <c r="K34" s="56">
        <f t="shared" si="19"/>
        <v>3</v>
      </c>
      <c r="L34" s="60">
        <f>IF(B34=1,0,IF(K34&lt;=Parameters!$C$3,Parameters!$D$3,Parameters!$D$4))</f>
        <v>5.0000000000000001E-3</v>
      </c>
      <c r="M34" s="7">
        <f>IF(B34=1,Parameters!$C$27,ROUNDDOWN(M33*(1+L34),0))</f>
        <v>13920</v>
      </c>
      <c r="N34" s="63">
        <f>IF(B34=1,Parameters!$C$28,IF(K34&lt;&gt;K33,ROUND(N33*(1+Parameters!$C$29),2),N33))</f>
        <v>64.900000000000006</v>
      </c>
      <c r="O34" s="63">
        <f t="shared" si="4"/>
        <v>903408.00000000012</v>
      </c>
      <c r="P34" s="60">
        <f>IF(K34=1,Parameters!$C$31,IF(K34&lt;&gt;K33,IF(N34&lt;=Parameters!$C$7,P33+Parameters!$D$7,P33+Parameters!$D$8),P33))</f>
        <v>7.9999999999999988E-2</v>
      </c>
      <c r="Q34" s="63">
        <f t="shared" si="5"/>
        <v>59.71</v>
      </c>
      <c r="R34" s="63">
        <f t="shared" si="6"/>
        <v>776230</v>
      </c>
      <c r="S34" s="7">
        <f t="shared" si="7"/>
        <v>26920</v>
      </c>
      <c r="T34" s="63">
        <f t="shared" si="8"/>
        <v>1679638</v>
      </c>
      <c r="U34" s="63">
        <f t="shared" si="9"/>
        <v>62.393684992570577</v>
      </c>
      <c r="V34" s="63">
        <f>ROUND(U34*(1+Parameters!$C$34),2)</f>
        <v>84.23</v>
      </c>
      <c r="W34" s="63">
        <f>ROUNDDOWN(S34*Parameters!$C$33,0)</f>
        <v>10768</v>
      </c>
      <c r="X34" s="66">
        <f t="shared" si="10"/>
        <v>906988.64</v>
      </c>
      <c r="Y34" s="8"/>
      <c r="Z34" s="69">
        <f>IF($B34=1,Parameters!C$13,IF(AND($K34&lt;&gt;$K33,MOD($K34-1,Parameters!C$14)=0),ROUND(Z33*(1+Parameters!C$15),2),Z33))</f>
        <v>65</v>
      </c>
      <c r="AA34" s="63">
        <f>IF($B34=1,Parameters!D$13,IF(AND($K34&lt;&gt;$K33,MOD($K34-1,Parameters!D$14)=0),ROUND(AA33*(1+Parameters!D$15),2),AA33))</f>
        <v>31.5</v>
      </c>
      <c r="AB34" s="63">
        <f>IF($B34=1,Parameters!E$13,IF(AND($K34&lt;&gt;$K33,MOD($K34-1,Parameters!E$14)=0),ROUND(AB33*(1+Parameters!E$15),2),AB33))</f>
        <v>40</v>
      </c>
      <c r="AC34" s="63">
        <f>IF($B34=1,Parameters!F$13,IF(AND($K34&lt;&gt;$K33,MOD($K34-1,Parameters!F$14)=0),ROUND(AC33*(1+Parameters!F$15),2),AC33))</f>
        <v>50</v>
      </c>
      <c r="AD34" s="63">
        <f t="shared" si="11"/>
        <v>715000</v>
      </c>
      <c r="AE34" s="63">
        <f t="shared" si="2"/>
        <v>488250</v>
      </c>
      <c r="AF34" s="63">
        <f t="shared" si="2"/>
        <v>840000</v>
      </c>
      <c r="AG34" s="66">
        <f t="shared" si="2"/>
        <v>769999.99999999988</v>
      </c>
      <c r="AH34" s="8"/>
      <c r="AI34" s="72">
        <f>IF(B34=1,0,IF(I33&lt;Parameters!$C$18,Parameters!$D$18,IF(I33=Parameters!$C$19,Parameters!$D$19,Parameters!$D$20)))</f>
        <v>-0.01</v>
      </c>
      <c r="AJ34" s="63">
        <f>IF(B34=1,Parameters!$C$36,ROUND(AJ33*(1+AI34),2))</f>
        <v>26.8</v>
      </c>
      <c r="AK34" s="63">
        <f>H34/Parameters!$C$38*(Parameters!$C$38-I34)*AJ34</f>
        <v>363676</v>
      </c>
      <c r="AL34" s="63">
        <f>I34*Parameters!$C$37</f>
        <v>140000</v>
      </c>
      <c r="AM34" s="66">
        <f t="shared" si="12"/>
        <v>223676</v>
      </c>
      <c r="AN34" s="8"/>
      <c r="AO34" s="69">
        <f t="shared" si="13"/>
        <v>2880664.64</v>
      </c>
      <c r="AP34" s="63">
        <f t="shared" si="14"/>
        <v>2882888</v>
      </c>
      <c r="AQ34" s="76">
        <f t="shared" si="15"/>
        <v>-142223.35999999999</v>
      </c>
      <c r="AR34" s="66">
        <f>IF(B34=1,Parameters!$C$40+AQ34,AR33+AQ34)</f>
        <v>16136900.459999999</v>
      </c>
      <c r="AT34" s="56">
        <f>IF(B34=1,E34,IF(AW33&lt;Parameters!$C$24,0,IF(AND(AW33&lt;Parameters!$C$25,AT33=0),0,E34)))</f>
        <v>15500</v>
      </c>
      <c r="AU34" s="63">
        <f t="shared" si="3"/>
        <v>488250</v>
      </c>
      <c r="AV34" s="76">
        <f t="shared" si="16"/>
        <v>-142223.35999999999</v>
      </c>
      <c r="AW34" s="66">
        <f>IF(G34=1,Parameters!$C$40+AV34,AW33+AV34)</f>
        <v>16136900.459999999</v>
      </c>
      <c r="AY34" s="69">
        <f>IF(AND(B34=1,M34=Parameters!$C$27),0,IF(AND(K34&lt;=Parameters!$C$3,M34&gt;M33),0,IF(M34&lt;M33,0,1)))</f>
        <v>0</v>
      </c>
      <c r="AZ34" s="63">
        <f>IF(AND(B34=1,N34=Parameters!$C$28),0,IF(AND(K34&lt;&gt;K33,N34&gt;N33),0,IF(N34=N33,0,1)))</f>
        <v>0</v>
      </c>
      <c r="BA34" s="76">
        <f>IF(AND(B34=1,P34=Parameters!$C$31),0,IF(AND(K34&lt;&gt;K33,N34&lt;=Parameters!$C$7,P34&gt;P33),0,IF(AND(K34&lt;&gt;K33,N34&gt;Parameters!$C$8,P34=P33),0,IF(AND(K34=K33,P34=P33),0,1))))</f>
        <v>0</v>
      </c>
      <c r="BB34" s="76">
        <f t="shared" si="17"/>
        <v>0</v>
      </c>
      <c r="BC34" s="76">
        <f>IF(AND($B34=1,Z34=Parameters!C$13),0,IF(AND($K34&lt;&gt;$K33,MOD($K34-1,Parameters!C$14)=0,Z34&gt;Z33),0,IF(Z34=Z33,0,1)))</f>
        <v>0</v>
      </c>
      <c r="BD34" s="76">
        <f>IF(AND($B34=1,AA34=Parameters!D$13),0,IF(AND($K34&lt;&gt;$K33,MOD($K34-1,Parameters!D$14)=0,AA34&gt;AA33),0,IF(AA34=AA33,0,1)))</f>
        <v>0</v>
      </c>
      <c r="BE34" s="76">
        <f>IF(AND($B34=1,AB34=Parameters!E$13),0,IF(AND($K34&lt;&gt;$K33,MOD($K34-1,Parameters!E$14)=0,AB34&gt;AB33),0,IF(AB34=AB33,0,1)))</f>
        <v>0</v>
      </c>
      <c r="BF34" s="76">
        <f>IF(AND($B34=1,AC34=Parameters!F$13),0,IF(AND($K34&lt;&gt;$K33,MOD($K34-1,Parameters!F$14)=0,AC34&gt;AC33),0,IF(AC34=AC33,0,1)))</f>
        <v>0</v>
      </c>
      <c r="BG34" s="76">
        <f>IF(AND(B34=1,AJ34=Parameters!$C$36),0,IF(AND(I33&lt;Parameters!$C$18,AJ34&gt;AJ33),0,IF(AND(I33=Parameters!$C$19,AJ34=AJ33),0,IF(AND(I33&gt;Parameters!$C$20,AJ34&lt;AJ33),0,1))))</f>
        <v>0</v>
      </c>
      <c r="BH34" s="63">
        <f>IF(B34&lt;&gt;1,IF(AND(AQ34&gt;0,AR34&gt;AR33),0,IF(AND(AQ34&lt;0,AR34&lt;AR33),0,1)),IF(AND(AQ34&gt;0,AR34&gt;Parameters!$C$40),0,IF(AND(AQ34&lt;0,AR34&lt;Parameters!$C$40),0,1)))</f>
        <v>0</v>
      </c>
      <c r="BI34" s="63">
        <f>IF(AND(B34=1,AT34=E34),0,IF(AND(AW33&lt;Parameters!$C$24,AT34=0),0,IF(AND(AW33&lt;Parameters!$C$25,AT33=0,AT34=0),0,IF(AT34=E34,0,1))))</f>
        <v>0</v>
      </c>
      <c r="BJ34" s="63">
        <f>IF(B34&lt;&gt;1,IF(AND(AV34&gt;0,AW34&gt;AW33),0,IF(AND(AV34&lt;0,AW34&lt;AW33),0,1)),IF(AND(AV34&gt;0,AW34&gt;Parameters!$C$40),0,IF(AND(AV34&lt;0,AW34&lt;Parameters!$C$40),0,1)))</f>
        <v>0</v>
      </c>
      <c r="BK34" s="91">
        <f t="shared" si="18"/>
        <v>0</v>
      </c>
      <c r="BL34" s="74"/>
      <c r="BM34" s="74"/>
    </row>
    <row r="35" spans="2:65" x14ac:dyDescent="0.3">
      <c r="B35" s="101">
        <f>Data_Revised!B35</f>
        <v>32</v>
      </c>
      <c r="C35" s="7">
        <f>Data_Revised!C35</f>
        <v>12500</v>
      </c>
      <c r="D35" s="7">
        <f>Data_Revised!D35</f>
        <v>12000</v>
      </c>
      <c r="E35" s="7">
        <f>Data_Revised!E35</f>
        <v>22000</v>
      </c>
      <c r="F35" s="7">
        <f>Data_Revised!F35</f>
        <v>18200</v>
      </c>
      <c r="G35" s="7">
        <f>Data_Revised!G35</f>
        <v>21000</v>
      </c>
      <c r="H35" s="7">
        <f>Data_Revised!H35</f>
        <v>15600</v>
      </c>
      <c r="I35" s="12">
        <f>Data_Revised!I35</f>
        <v>3</v>
      </c>
      <c r="J35" s="8"/>
      <c r="K35" s="56">
        <f t="shared" si="19"/>
        <v>3</v>
      </c>
      <c r="L35" s="60">
        <f>IF(B35=1,0,IF(K35&lt;=Parameters!$C$3,Parameters!$D$3,Parameters!$D$4))</f>
        <v>5.0000000000000001E-3</v>
      </c>
      <c r="M35" s="7">
        <f>IF(B35=1,Parameters!$C$27,ROUNDDOWN(M34*(1+L35),0))</f>
        <v>13989</v>
      </c>
      <c r="N35" s="63">
        <f>IF(B35=1,Parameters!$C$28,IF(K35&lt;&gt;K34,ROUND(N34*(1+Parameters!$C$29),2),N34))</f>
        <v>64.900000000000006</v>
      </c>
      <c r="O35" s="63">
        <f t="shared" si="4"/>
        <v>907886.10000000009</v>
      </c>
      <c r="P35" s="60">
        <f>IF(K35=1,Parameters!$C$31,IF(K35&lt;&gt;K34,IF(N35&lt;=Parameters!$C$7,P34+Parameters!$D$7,P34+Parameters!$D$8),P34))</f>
        <v>7.9999999999999988E-2</v>
      </c>
      <c r="Q35" s="63">
        <f t="shared" si="5"/>
        <v>59.71</v>
      </c>
      <c r="R35" s="63">
        <f t="shared" si="6"/>
        <v>746375</v>
      </c>
      <c r="S35" s="7">
        <f t="shared" si="7"/>
        <v>26489</v>
      </c>
      <c r="T35" s="63">
        <f t="shared" si="8"/>
        <v>1654261.1</v>
      </c>
      <c r="U35" s="63">
        <f t="shared" si="9"/>
        <v>62.450870172524446</v>
      </c>
      <c r="V35" s="63">
        <f>ROUND(U35*(1+Parameters!$C$34),2)</f>
        <v>84.31</v>
      </c>
      <c r="W35" s="63">
        <f>ROUNDDOWN(S35*Parameters!$C$33,0)</f>
        <v>10595</v>
      </c>
      <c r="X35" s="66">
        <f t="shared" si="10"/>
        <v>893264.45000000007</v>
      </c>
      <c r="Y35" s="8"/>
      <c r="Z35" s="69">
        <f>IF($B35=1,Parameters!C$13,IF(AND($K35&lt;&gt;$K34,MOD($K35-1,Parameters!C$14)=0),ROUND(Z34*(1+Parameters!C$15),2),Z34))</f>
        <v>65</v>
      </c>
      <c r="AA35" s="63">
        <f>IF($B35=1,Parameters!D$13,IF(AND($K35&lt;&gt;$K34,MOD($K35-1,Parameters!D$14)=0),ROUND(AA34*(1+Parameters!D$15),2),AA34))</f>
        <v>31.5</v>
      </c>
      <c r="AB35" s="63">
        <f>IF($B35=1,Parameters!E$13,IF(AND($K35&lt;&gt;$K34,MOD($K35-1,Parameters!E$14)=0),ROUND(AB34*(1+Parameters!E$15),2),AB34))</f>
        <v>40</v>
      </c>
      <c r="AC35" s="63">
        <f>IF($B35=1,Parameters!F$13,IF(AND($K35&lt;&gt;$K34,MOD($K35-1,Parameters!F$14)=0),ROUND(AC34*(1+Parameters!F$15),2),AC34))</f>
        <v>50</v>
      </c>
      <c r="AD35" s="63">
        <f t="shared" si="11"/>
        <v>780000</v>
      </c>
      <c r="AE35" s="63">
        <f t="shared" si="2"/>
        <v>693000</v>
      </c>
      <c r="AF35" s="63">
        <f t="shared" si="2"/>
        <v>728000</v>
      </c>
      <c r="AG35" s="66">
        <f t="shared" si="2"/>
        <v>1050000</v>
      </c>
      <c r="AH35" s="8"/>
      <c r="AI35" s="72">
        <f>IF(B35=1,0,IF(I34&lt;Parameters!$C$18,Parameters!$D$18,IF(I34=Parameters!$C$19,Parameters!$D$19,Parameters!$D$20)))</f>
        <v>-0.01</v>
      </c>
      <c r="AJ35" s="63">
        <f>IF(B35=1,Parameters!$C$36,ROUND(AJ34*(1+AI35),2))</f>
        <v>26.53</v>
      </c>
      <c r="AK35" s="63">
        <f>H35/Parameters!$C$38*(Parameters!$C$38-I35)*AJ35</f>
        <v>372481.2</v>
      </c>
      <c r="AL35" s="63">
        <f>I35*Parameters!$C$37</f>
        <v>60000</v>
      </c>
      <c r="AM35" s="66">
        <f t="shared" si="12"/>
        <v>312481.2</v>
      </c>
      <c r="AN35" s="8"/>
      <c r="AO35" s="69">
        <f t="shared" si="13"/>
        <v>3043745.6500000004</v>
      </c>
      <c r="AP35" s="63">
        <f t="shared" si="14"/>
        <v>3127261.1</v>
      </c>
      <c r="AQ35" s="76">
        <f t="shared" si="15"/>
        <v>-143515.4499999999</v>
      </c>
      <c r="AR35" s="66">
        <f>IF(B35=1,Parameters!$C$40+AQ35,AR34+AQ35)</f>
        <v>15993385.01</v>
      </c>
      <c r="AT35" s="56">
        <f>IF(B35=1,E35,IF(AW34&lt;Parameters!$C$24,0,IF(AND(AW34&lt;Parameters!$C$25,AT34=0),0,E35)))</f>
        <v>22000</v>
      </c>
      <c r="AU35" s="63">
        <f t="shared" si="3"/>
        <v>693000</v>
      </c>
      <c r="AV35" s="76">
        <f t="shared" si="16"/>
        <v>-143515.4499999999</v>
      </c>
      <c r="AW35" s="66">
        <f>IF(G35=1,Parameters!$C$40+AV35,AW34+AV35)</f>
        <v>15993385.01</v>
      </c>
      <c r="AY35" s="69">
        <f>IF(AND(B35=1,M35=Parameters!$C$27),0,IF(AND(K35&lt;=Parameters!$C$3,M35&gt;M34),0,IF(M35&lt;M34,0,1)))</f>
        <v>0</v>
      </c>
      <c r="AZ35" s="63">
        <f>IF(AND(B35=1,N35=Parameters!$C$28),0,IF(AND(K35&lt;&gt;K34,N35&gt;N34),0,IF(N35=N34,0,1)))</f>
        <v>0</v>
      </c>
      <c r="BA35" s="76">
        <f>IF(AND(B35=1,P35=Parameters!$C$31),0,IF(AND(K35&lt;&gt;K34,N35&lt;=Parameters!$C$7,P35&gt;P34),0,IF(AND(K35&lt;&gt;K34,N35&gt;Parameters!$C$8,P35=P34),0,IF(AND(K35=K34,P35=P34),0,1))))</f>
        <v>0</v>
      </c>
      <c r="BB35" s="76">
        <f t="shared" si="17"/>
        <v>0</v>
      </c>
      <c r="BC35" s="76">
        <f>IF(AND($B35=1,Z35=Parameters!C$13),0,IF(AND($K35&lt;&gt;$K34,MOD($K35-1,Parameters!C$14)=0,Z35&gt;Z34),0,IF(Z35=Z34,0,1)))</f>
        <v>0</v>
      </c>
      <c r="BD35" s="76">
        <f>IF(AND($B35=1,AA35=Parameters!D$13),0,IF(AND($K35&lt;&gt;$K34,MOD($K35-1,Parameters!D$14)=0,AA35&gt;AA34),0,IF(AA35=AA34,0,1)))</f>
        <v>0</v>
      </c>
      <c r="BE35" s="76">
        <f>IF(AND($B35=1,AB35=Parameters!E$13),0,IF(AND($K35&lt;&gt;$K34,MOD($K35-1,Parameters!E$14)=0,AB35&gt;AB34),0,IF(AB35=AB34,0,1)))</f>
        <v>0</v>
      </c>
      <c r="BF35" s="76">
        <f>IF(AND($B35=1,AC35=Parameters!F$13),0,IF(AND($K35&lt;&gt;$K34,MOD($K35-1,Parameters!F$14)=0,AC35&gt;AC34),0,IF(AC35=AC34,0,1)))</f>
        <v>0</v>
      </c>
      <c r="BG35" s="76">
        <f>IF(AND(B35=1,AJ35=Parameters!$C$36),0,IF(AND(I34&lt;Parameters!$C$18,AJ35&gt;AJ34),0,IF(AND(I34=Parameters!$C$19,AJ35=AJ34),0,IF(AND(I34&gt;Parameters!$C$20,AJ35&lt;AJ34),0,1))))</f>
        <v>0</v>
      </c>
      <c r="BH35" s="63">
        <f>IF(B35&lt;&gt;1,IF(AND(AQ35&gt;0,AR35&gt;AR34),0,IF(AND(AQ35&lt;0,AR35&lt;AR34),0,1)),IF(AND(AQ35&gt;0,AR35&gt;Parameters!$C$40),0,IF(AND(AQ35&lt;0,AR35&lt;Parameters!$C$40),0,1)))</f>
        <v>0</v>
      </c>
      <c r="BI35" s="63">
        <f>IF(AND(B35=1,AT35=E35),0,IF(AND(AW34&lt;Parameters!$C$24,AT35=0),0,IF(AND(AW34&lt;Parameters!$C$25,AT34=0,AT35=0),0,IF(AT35=E35,0,1))))</f>
        <v>0</v>
      </c>
      <c r="BJ35" s="63">
        <f>IF(B35&lt;&gt;1,IF(AND(AV35&gt;0,AW35&gt;AW34),0,IF(AND(AV35&lt;0,AW35&lt;AW34),0,1)),IF(AND(AV35&gt;0,AW35&gt;Parameters!$C$40),0,IF(AND(AV35&lt;0,AW35&lt;Parameters!$C$40),0,1)))</f>
        <v>0</v>
      </c>
      <c r="BK35" s="91">
        <f t="shared" si="18"/>
        <v>0</v>
      </c>
      <c r="BL35" s="74"/>
      <c r="BM35" s="74"/>
    </row>
    <row r="36" spans="2:65" x14ac:dyDescent="0.3">
      <c r="B36" s="101">
        <f>Data_Revised!B36</f>
        <v>33</v>
      </c>
      <c r="C36" s="7">
        <f>Data_Revised!C36</f>
        <v>15000</v>
      </c>
      <c r="D36" s="7">
        <f>Data_Revised!D36</f>
        <v>11500</v>
      </c>
      <c r="E36" s="7">
        <f>Data_Revised!E36</f>
        <v>17500</v>
      </c>
      <c r="F36" s="7">
        <f>Data_Revised!F36</f>
        <v>18200</v>
      </c>
      <c r="G36" s="7">
        <f>Data_Revised!G36</f>
        <v>17500</v>
      </c>
      <c r="H36" s="7">
        <f>Data_Revised!H36</f>
        <v>20400</v>
      </c>
      <c r="I36" s="12">
        <f>Data_Revised!I36</f>
        <v>3</v>
      </c>
      <c r="J36" s="8"/>
      <c r="K36" s="56">
        <f t="shared" si="19"/>
        <v>3</v>
      </c>
      <c r="L36" s="60">
        <f>IF(B36=1,0,IF(K36&lt;=Parameters!$C$3,Parameters!$D$3,Parameters!$D$4))</f>
        <v>5.0000000000000001E-3</v>
      </c>
      <c r="M36" s="7">
        <f>IF(B36=1,Parameters!$C$27,ROUNDDOWN(M35*(1+L36),0))</f>
        <v>14058</v>
      </c>
      <c r="N36" s="63">
        <f>IF(B36=1,Parameters!$C$28,IF(K36&lt;&gt;K35,ROUND(N35*(1+Parameters!$C$29),2),N35))</f>
        <v>64.900000000000006</v>
      </c>
      <c r="O36" s="63">
        <f t="shared" si="4"/>
        <v>912364.20000000007</v>
      </c>
      <c r="P36" s="60">
        <f>IF(K36=1,Parameters!$C$31,IF(K36&lt;&gt;K35,IF(N36&lt;=Parameters!$C$7,P35+Parameters!$D$7,P35+Parameters!$D$8),P35))</f>
        <v>7.9999999999999988E-2</v>
      </c>
      <c r="Q36" s="63">
        <f t="shared" si="5"/>
        <v>59.71</v>
      </c>
      <c r="R36" s="63">
        <f t="shared" si="6"/>
        <v>895650</v>
      </c>
      <c r="S36" s="7">
        <f t="shared" si="7"/>
        <v>29058</v>
      </c>
      <c r="T36" s="63">
        <f t="shared" si="8"/>
        <v>1808014.2000000002</v>
      </c>
      <c r="U36" s="63">
        <f t="shared" si="9"/>
        <v>62.22087549039852</v>
      </c>
      <c r="V36" s="63">
        <f>ROUND(U36*(1+Parameters!$C$34),2)</f>
        <v>84</v>
      </c>
      <c r="W36" s="63">
        <f>ROUNDDOWN(S36*Parameters!$C$33,0)</f>
        <v>11623</v>
      </c>
      <c r="X36" s="66">
        <f t="shared" si="10"/>
        <v>976332</v>
      </c>
      <c r="Y36" s="8"/>
      <c r="Z36" s="69">
        <f>IF($B36=1,Parameters!C$13,IF(AND($K36&lt;&gt;$K35,MOD($K36-1,Parameters!C$14)=0),ROUND(Z35*(1+Parameters!C$15),2),Z35))</f>
        <v>65</v>
      </c>
      <c r="AA36" s="63">
        <f>IF($B36=1,Parameters!D$13,IF(AND($K36&lt;&gt;$K35,MOD($K36-1,Parameters!D$14)=0),ROUND(AA35*(1+Parameters!D$15),2),AA35))</f>
        <v>31.5</v>
      </c>
      <c r="AB36" s="63">
        <f>IF($B36=1,Parameters!E$13,IF(AND($K36&lt;&gt;$K35,MOD($K36-1,Parameters!E$14)=0),ROUND(AB35*(1+Parameters!E$15),2),AB35))</f>
        <v>40</v>
      </c>
      <c r="AC36" s="63">
        <f>IF($B36=1,Parameters!F$13,IF(AND($K36&lt;&gt;$K35,MOD($K36-1,Parameters!F$14)=0),ROUND(AC35*(1+Parameters!F$15),2),AC35))</f>
        <v>50</v>
      </c>
      <c r="AD36" s="63">
        <f t="shared" si="11"/>
        <v>747500</v>
      </c>
      <c r="AE36" s="63">
        <f t="shared" si="2"/>
        <v>551250</v>
      </c>
      <c r="AF36" s="63">
        <f t="shared" si="2"/>
        <v>728000</v>
      </c>
      <c r="AG36" s="66">
        <f t="shared" si="2"/>
        <v>875000</v>
      </c>
      <c r="AH36" s="8"/>
      <c r="AI36" s="72">
        <f>IF(B36=1,0,IF(I35&lt;Parameters!$C$18,Parameters!$D$18,IF(I35=Parameters!$C$19,Parameters!$D$19,Parameters!$D$20)))</f>
        <v>0.02</v>
      </c>
      <c r="AJ36" s="63">
        <f>IF(B36=1,Parameters!$C$36,ROUND(AJ35*(1+AI36),2))</f>
        <v>27.06</v>
      </c>
      <c r="AK36" s="63">
        <f>H36/Parameters!$C$38*(Parameters!$C$38-I36)*AJ36</f>
        <v>496821.6</v>
      </c>
      <c r="AL36" s="63">
        <f>I36*Parameters!$C$37</f>
        <v>60000</v>
      </c>
      <c r="AM36" s="66">
        <f t="shared" si="12"/>
        <v>436821.6</v>
      </c>
      <c r="AN36" s="8"/>
      <c r="AO36" s="69">
        <f t="shared" si="13"/>
        <v>3076153.6</v>
      </c>
      <c r="AP36" s="63">
        <f t="shared" si="14"/>
        <v>3106764.2</v>
      </c>
      <c r="AQ36" s="76">
        <f t="shared" si="15"/>
        <v>-90610.60000000021</v>
      </c>
      <c r="AR36" s="66">
        <f>IF(B36=1,Parameters!$C$40+AQ36,AR35+AQ36)</f>
        <v>15902774.41</v>
      </c>
      <c r="AT36" s="56">
        <f>IF(B36=1,E36,IF(AW35&lt;Parameters!$C$24,0,IF(AND(AW35&lt;Parameters!$C$25,AT35=0),0,E36)))</f>
        <v>17500</v>
      </c>
      <c r="AU36" s="63">
        <f t="shared" ref="AU36:AU67" si="20">AT36*AA36</f>
        <v>551250</v>
      </c>
      <c r="AV36" s="76">
        <f t="shared" si="16"/>
        <v>-90610.60000000021</v>
      </c>
      <c r="AW36" s="66">
        <f>IF(G36=1,Parameters!$C$40+AV36,AW35+AV36)</f>
        <v>15902774.41</v>
      </c>
      <c r="AY36" s="69">
        <f>IF(AND(B36=1,M36=Parameters!$C$27),0,IF(AND(K36&lt;=Parameters!$C$3,M36&gt;M35),0,IF(M36&lt;M35,0,1)))</f>
        <v>0</v>
      </c>
      <c r="AZ36" s="63">
        <f>IF(AND(B36=1,N36=Parameters!$C$28),0,IF(AND(K36&lt;&gt;K35,N36&gt;N35),0,IF(N36=N35,0,1)))</f>
        <v>0</v>
      </c>
      <c r="BA36" s="76">
        <f>IF(AND(B36=1,P36=Parameters!$C$31),0,IF(AND(K36&lt;&gt;K35,N36&lt;=Parameters!$C$7,P36&gt;P35),0,IF(AND(K36&lt;&gt;K35,N36&gt;Parameters!$C$8,P36=P35),0,IF(AND(K36=K35,P36=P35),0,1))))</f>
        <v>0</v>
      </c>
      <c r="BB36" s="76">
        <f t="shared" si="17"/>
        <v>0</v>
      </c>
      <c r="BC36" s="76">
        <f>IF(AND($B36=1,Z36=Parameters!C$13),0,IF(AND($K36&lt;&gt;$K35,MOD($K36-1,Parameters!C$14)=0,Z36&gt;Z35),0,IF(Z36=Z35,0,1)))</f>
        <v>0</v>
      </c>
      <c r="BD36" s="76">
        <f>IF(AND($B36=1,AA36=Parameters!D$13),0,IF(AND($K36&lt;&gt;$K35,MOD($K36-1,Parameters!D$14)=0,AA36&gt;AA35),0,IF(AA36=AA35,0,1)))</f>
        <v>0</v>
      </c>
      <c r="BE36" s="76">
        <f>IF(AND($B36=1,AB36=Parameters!E$13),0,IF(AND($K36&lt;&gt;$K35,MOD($K36-1,Parameters!E$14)=0,AB36&gt;AB35),0,IF(AB36=AB35,0,1)))</f>
        <v>0</v>
      </c>
      <c r="BF36" s="76">
        <f>IF(AND($B36=1,AC36=Parameters!F$13),0,IF(AND($K36&lt;&gt;$K35,MOD($K36-1,Parameters!F$14)=0,AC36&gt;AC35),0,IF(AC36=AC35,0,1)))</f>
        <v>0</v>
      </c>
      <c r="BG36" s="76">
        <f>IF(AND(B36=1,AJ36=Parameters!$C$36),0,IF(AND(I35&lt;Parameters!$C$18,AJ36&gt;AJ35),0,IF(AND(I35=Parameters!$C$19,AJ36=AJ35),0,IF(AND(I35&gt;Parameters!$C$20,AJ36&lt;AJ35),0,1))))</f>
        <v>0</v>
      </c>
      <c r="BH36" s="63">
        <f>IF(B36&lt;&gt;1,IF(AND(AQ36&gt;0,AR36&gt;AR35),0,IF(AND(AQ36&lt;0,AR36&lt;AR35),0,1)),IF(AND(AQ36&gt;0,AR36&gt;Parameters!$C$40),0,IF(AND(AQ36&lt;0,AR36&lt;Parameters!$C$40),0,1)))</f>
        <v>0</v>
      </c>
      <c r="BI36" s="63">
        <f>IF(AND(B36=1,AT36=E36),0,IF(AND(AW35&lt;Parameters!$C$24,AT36=0),0,IF(AND(AW35&lt;Parameters!$C$25,AT35=0,AT36=0),0,IF(AT36=E36,0,1))))</f>
        <v>0</v>
      </c>
      <c r="BJ36" s="63">
        <f>IF(B36&lt;&gt;1,IF(AND(AV36&gt;0,AW36&gt;AW35),0,IF(AND(AV36&lt;0,AW36&lt;AW35),0,1)),IF(AND(AV36&gt;0,AW36&gt;Parameters!$C$40),0,IF(AND(AV36&lt;0,AW36&lt;Parameters!$C$40),0,1)))</f>
        <v>0</v>
      </c>
      <c r="BK36" s="91">
        <f t="shared" si="18"/>
        <v>0</v>
      </c>
      <c r="BL36" s="74"/>
      <c r="BM36" s="74"/>
    </row>
    <row r="37" spans="2:65" x14ac:dyDescent="0.3">
      <c r="B37" s="101">
        <f>Data_Revised!B37</f>
        <v>34</v>
      </c>
      <c r="C37" s="7">
        <f>Data_Revised!C37</f>
        <v>12000</v>
      </c>
      <c r="D37" s="7">
        <f>Data_Revised!D37</f>
        <v>9500</v>
      </c>
      <c r="E37" s="7">
        <f>Data_Revised!E37</f>
        <v>18500</v>
      </c>
      <c r="F37" s="7">
        <f>Data_Revised!F37</f>
        <v>22400</v>
      </c>
      <c r="G37" s="7">
        <f>Data_Revised!G37</f>
        <v>15399.999999999998</v>
      </c>
      <c r="H37" s="7">
        <f>Data_Revised!H37</f>
        <v>22200</v>
      </c>
      <c r="I37" s="12">
        <f>Data_Revised!I37</f>
        <v>5</v>
      </c>
      <c r="J37" s="8"/>
      <c r="K37" s="56">
        <f t="shared" si="19"/>
        <v>3</v>
      </c>
      <c r="L37" s="60">
        <f>IF(B37=1,0,IF(K37&lt;=Parameters!$C$3,Parameters!$D$3,Parameters!$D$4))</f>
        <v>5.0000000000000001E-3</v>
      </c>
      <c r="M37" s="7">
        <f>IF(B37=1,Parameters!$C$27,ROUNDDOWN(M36*(1+L37),0))</f>
        <v>14128</v>
      </c>
      <c r="N37" s="63">
        <f>IF(B37=1,Parameters!$C$28,IF(K37&lt;&gt;K36,ROUND(N36*(1+Parameters!$C$29),2),N36))</f>
        <v>64.900000000000006</v>
      </c>
      <c r="O37" s="63">
        <f t="shared" si="4"/>
        <v>916907.20000000007</v>
      </c>
      <c r="P37" s="60">
        <f>IF(K37=1,Parameters!$C$31,IF(K37&lt;&gt;K36,IF(N37&lt;=Parameters!$C$7,P36+Parameters!$D$7,P36+Parameters!$D$8),P36))</f>
        <v>7.9999999999999988E-2</v>
      </c>
      <c r="Q37" s="63">
        <f t="shared" si="5"/>
        <v>59.71</v>
      </c>
      <c r="R37" s="63">
        <f t="shared" si="6"/>
        <v>716520</v>
      </c>
      <c r="S37" s="7">
        <f t="shared" si="7"/>
        <v>26128</v>
      </c>
      <c r="T37" s="63">
        <f t="shared" si="8"/>
        <v>1633427.2000000002</v>
      </c>
      <c r="U37" s="63">
        <f t="shared" si="9"/>
        <v>62.516350275566452</v>
      </c>
      <c r="V37" s="63">
        <f>ROUND(U37*(1+Parameters!$C$34),2)</f>
        <v>84.4</v>
      </c>
      <c r="W37" s="63">
        <f>ROUNDDOWN(S37*Parameters!$C$33,0)</f>
        <v>10451</v>
      </c>
      <c r="X37" s="66">
        <f t="shared" si="10"/>
        <v>882064.4</v>
      </c>
      <c r="Y37" s="8"/>
      <c r="Z37" s="69">
        <f>IF($B37=1,Parameters!C$13,IF(AND($K37&lt;&gt;$K36,MOD($K37-1,Parameters!C$14)=0),ROUND(Z36*(1+Parameters!C$15),2),Z36))</f>
        <v>65</v>
      </c>
      <c r="AA37" s="63">
        <f>IF($B37=1,Parameters!D$13,IF(AND($K37&lt;&gt;$K36,MOD($K37-1,Parameters!D$14)=0),ROUND(AA36*(1+Parameters!D$15),2),AA36))</f>
        <v>31.5</v>
      </c>
      <c r="AB37" s="63">
        <f>IF($B37=1,Parameters!E$13,IF(AND($K37&lt;&gt;$K36,MOD($K37-1,Parameters!E$14)=0),ROUND(AB36*(1+Parameters!E$15),2),AB36))</f>
        <v>40</v>
      </c>
      <c r="AC37" s="63">
        <f>IF($B37=1,Parameters!F$13,IF(AND($K37&lt;&gt;$K36,MOD($K37-1,Parameters!F$14)=0),ROUND(AC36*(1+Parameters!F$15),2),AC36))</f>
        <v>50</v>
      </c>
      <c r="AD37" s="63">
        <f t="shared" si="11"/>
        <v>617500</v>
      </c>
      <c r="AE37" s="63">
        <f t="shared" si="2"/>
        <v>582750</v>
      </c>
      <c r="AF37" s="63">
        <f t="shared" si="2"/>
        <v>896000</v>
      </c>
      <c r="AG37" s="66">
        <f t="shared" si="2"/>
        <v>769999.99999999988</v>
      </c>
      <c r="AH37" s="8"/>
      <c r="AI37" s="72">
        <f>IF(B37=1,0,IF(I36&lt;Parameters!$C$18,Parameters!$D$18,IF(I36=Parameters!$C$19,Parameters!$D$19,Parameters!$D$20)))</f>
        <v>0.02</v>
      </c>
      <c r="AJ37" s="63">
        <f>IF(B37=1,Parameters!$C$36,ROUND(AJ36*(1+AI37),2))</f>
        <v>27.6</v>
      </c>
      <c r="AK37" s="63">
        <f>H37/Parameters!$C$38*(Parameters!$C$38-I37)*AJ37</f>
        <v>510600</v>
      </c>
      <c r="AL37" s="63">
        <f>I37*Parameters!$C$37</f>
        <v>100000</v>
      </c>
      <c r="AM37" s="66">
        <f t="shared" si="12"/>
        <v>410600</v>
      </c>
      <c r="AN37" s="8"/>
      <c r="AO37" s="69">
        <f t="shared" si="13"/>
        <v>3058664.4</v>
      </c>
      <c r="AP37" s="63">
        <f t="shared" si="14"/>
        <v>2833677.2</v>
      </c>
      <c r="AQ37" s="76">
        <f t="shared" si="15"/>
        <v>124987.1999999996</v>
      </c>
      <c r="AR37" s="66">
        <f>IF(B37=1,Parameters!$C$40+AQ37,AR36+AQ37)</f>
        <v>16027761.609999999</v>
      </c>
      <c r="AT37" s="56">
        <f>IF(B37=1,E37,IF(AW36&lt;Parameters!$C$24,0,IF(AND(AW36&lt;Parameters!$C$25,AT36=0),0,E37)))</f>
        <v>18500</v>
      </c>
      <c r="AU37" s="63">
        <f t="shared" si="20"/>
        <v>582750</v>
      </c>
      <c r="AV37" s="76">
        <f t="shared" si="16"/>
        <v>124987.1999999996</v>
      </c>
      <c r="AW37" s="66">
        <f>IF(G37=1,Parameters!$C$40+AV37,AW36+AV37)</f>
        <v>16027761.609999999</v>
      </c>
      <c r="AY37" s="69">
        <f>IF(AND(B37=1,M37=Parameters!$C$27),0,IF(AND(K37&lt;=Parameters!$C$3,M37&gt;M36),0,IF(M37&lt;M36,0,1)))</f>
        <v>0</v>
      </c>
      <c r="AZ37" s="63">
        <f>IF(AND(B37=1,N37=Parameters!$C$28),0,IF(AND(K37&lt;&gt;K36,N37&gt;N36),0,IF(N37=N36,0,1)))</f>
        <v>0</v>
      </c>
      <c r="BA37" s="76">
        <f>IF(AND(B37=1,P37=Parameters!$C$31),0,IF(AND(K37&lt;&gt;K36,N37&lt;=Parameters!$C$7,P37&gt;P36),0,IF(AND(K37&lt;&gt;K36,N37&gt;Parameters!$C$8,P37=P36),0,IF(AND(K37=K36,P37=P36),0,1))))</f>
        <v>0</v>
      </c>
      <c r="BB37" s="76">
        <f t="shared" si="17"/>
        <v>0</v>
      </c>
      <c r="BC37" s="76">
        <f>IF(AND($B37=1,Z37=Parameters!C$13),0,IF(AND($K37&lt;&gt;$K36,MOD($K37-1,Parameters!C$14)=0,Z37&gt;Z36),0,IF(Z37=Z36,0,1)))</f>
        <v>0</v>
      </c>
      <c r="BD37" s="76">
        <f>IF(AND($B37=1,AA37=Parameters!D$13),0,IF(AND($K37&lt;&gt;$K36,MOD($K37-1,Parameters!D$14)=0,AA37&gt;AA36),0,IF(AA37=AA36,0,1)))</f>
        <v>0</v>
      </c>
      <c r="BE37" s="76">
        <f>IF(AND($B37=1,AB37=Parameters!E$13),0,IF(AND($K37&lt;&gt;$K36,MOD($K37-1,Parameters!E$14)=0,AB37&gt;AB36),0,IF(AB37=AB36,0,1)))</f>
        <v>0</v>
      </c>
      <c r="BF37" s="76">
        <f>IF(AND($B37=1,AC37=Parameters!F$13),0,IF(AND($K37&lt;&gt;$K36,MOD($K37-1,Parameters!F$14)=0,AC37&gt;AC36),0,IF(AC37=AC36,0,1)))</f>
        <v>0</v>
      </c>
      <c r="BG37" s="76">
        <f>IF(AND(B37=1,AJ37=Parameters!$C$36),0,IF(AND(I36&lt;Parameters!$C$18,AJ37&gt;AJ36),0,IF(AND(I36=Parameters!$C$19,AJ37=AJ36),0,IF(AND(I36&gt;Parameters!$C$20,AJ37&lt;AJ36),0,1))))</f>
        <v>0</v>
      </c>
      <c r="BH37" s="63">
        <f>IF(B37&lt;&gt;1,IF(AND(AQ37&gt;0,AR37&gt;AR36),0,IF(AND(AQ37&lt;0,AR37&lt;AR36),0,1)),IF(AND(AQ37&gt;0,AR37&gt;Parameters!$C$40),0,IF(AND(AQ37&lt;0,AR37&lt;Parameters!$C$40),0,1)))</f>
        <v>0</v>
      </c>
      <c r="BI37" s="63">
        <f>IF(AND(B37=1,AT37=E37),0,IF(AND(AW36&lt;Parameters!$C$24,AT37=0),0,IF(AND(AW36&lt;Parameters!$C$25,AT36=0,AT37=0),0,IF(AT37=E37,0,1))))</f>
        <v>0</v>
      </c>
      <c r="BJ37" s="63">
        <f>IF(B37&lt;&gt;1,IF(AND(AV37&gt;0,AW37&gt;AW36),0,IF(AND(AV37&lt;0,AW37&lt;AW36),0,1)),IF(AND(AV37&gt;0,AW37&gt;Parameters!$C$40),0,IF(AND(AV37&lt;0,AW37&lt;Parameters!$C$40),0,1)))</f>
        <v>0</v>
      </c>
      <c r="BK37" s="91">
        <f t="shared" si="18"/>
        <v>0</v>
      </c>
      <c r="BL37" s="74"/>
      <c r="BM37" s="74"/>
    </row>
    <row r="38" spans="2:65" x14ac:dyDescent="0.3">
      <c r="B38" s="101">
        <f>Data_Revised!B38</f>
        <v>35</v>
      </c>
      <c r="C38" s="7">
        <f>Data_Revised!C38</f>
        <v>18500</v>
      </c>
      <c r="D38" s="7">
        <f>Data_Revised!D38</f>
        <v>8500</v>
      </c>
      <c r="E38" s="7">
        <f>Data_Revised!E38</f>
        <v>16500</v>
      </c>
      <c r="F38" s="7">
        <f>Data_Revised!F38</f>
        <v>18200</v>
      </c>
      <c r="G38" s="7">
        <f>Data_Revised!G38</f>
        <v>16099.999999999998</v>
      </c>
      <c r="H38" s="7">
        <f>Data_Revised!H38</f>
        <v>23100</v>
      </c>
      <c r="I38" s="12">
        <f>Data_Revised!I38</f>
        <v>0</v>
      </c>
      <c r="J38" s="8"/>
      <c r="K38" s="56">
        <f t="shared" si="19"/>
        <v>3</v>
      </c>
      <c r="L38" s="60">
        <f>IF(B38=1,0,IF(K38&lt;=Parameters!$C$3,Parameters!$D$3,Parameters!$D$4))</f>
        <v>5.0000000000000001E-3</v>
      </c>
      <c r="M38" s="7">
        <f>IF(B38=1,Parameters!$C$27,ROUNDDOWN(M37*(1+L38),0))</f>
        <v>14198</v>
      </c>
      <c r="N38" s="63">
        <f>IF(B38=1,Parameters!$C$28,IF(K38&lt;&gt;K37,ROUND(N37*(1+Parameters!$C$29),2),N37))</f>
        <v>64.900000000000006</v>
      </c>
      <c r="O38" s="63">
        <f t="shared" si="4"/>
        <v>921450.20000000007</v>
      </c>
      <c r="P38" s="60">
        <f>IF(K38=1,Parameters!$C$31,IF(K38&lt;&gt;K37,IF(N38&lt;=Parameters!$C$7,P37+Parameters!$D$7,P37+Parameters!$D$8),P37))</f>
        <v>7.9999999999999988E-2</v>
      </c>
      <c r="Q38" s="63">
        <f t="shared" si="5"/>
        <v>59.71</v>
      </c>
      <c r="R38" s="63">
        <f t="shared" si="6"/>
        <v>1104635</v>
      </c>
      <c r="S38" s="7">
        <f t="shared" si="7"/>
        <v>32698</v>
      </c>
      <c r="T38" s="63">
        <f t="shared" si="8"/>
        <v>2026085.2000000002</v>
      </c>
      <c r="U38" s="63">
        <f t="shared" si="9"/>
        <v>61.963581870450795</v>
      </c>
      <c r="V38" s="63">
        <f>ROUND(U38*(1+Parameters!$C$34),2)</f>
        <v>83.65</v>
      </c>
      <c r="W38" s="63">
        <f>ROUNDDOWN(S38*Parameters!$C$33,0)</f>
        <v>13079</v>
      </c>
      <c r="X38" s="66">
        <f t="shared" si="10"/>
        <v>1094058.3500000001</v>
      </c>
      <c r="Y38" s="8"/>
      <c r="Z38" s="69">
        <f>IF($B38=1,Parameters!C$13,IF(AND($K38&lt;&gt;$K37,MOD($K38-1,Parameters!C$14)=0),ROUND(Z37*(1+Parameters!C$15),2),Z37))</f>
        <v>65</v>
      </c>
      <c r="AA38" s="63">
        <f>IF($B38=1,Parameters!D$13,IF(AND($K38&lt;&gt;$K37,MOD($K38-1,Parameters!D$14)=0),ROUND(AA37*(1+Parameters!D$15),2),AA37))</f>
        <v>31.5</v>
      </c>
      <c r="AB38" s="63">
        <f>IF($B38=1,Parameters!E$13,IF(AND($K38&lt;&gt;$K37,MOD($K38-1,Parameters!E$14)=0),ROUND(AB37*(1+Parameters!E$15),2),AB37))</f>
        <v>40</v>
      </c>
      <c r="AC38" s="63">
        <f>IF($B38=1,Parameters!F$13,IF(AND($K38&lt;&gt;$K37,MOD($K38-1,Parameters!F$14)=0),ROUND(AC37*(1+Parameters!F$15),2),AC37))</f>
        <v>50</v>
      </c>
      <c r="AD38" s="63">
        <f t="shared" si="11"/>
        <v>552500</v>
      </c>
      <c r="AE38" s="63">
        <f t="shared" si="2"/>
        <v>519750</v>
      </c>
      <c r="AF38" s="63">
        <f t="shared" si="2"/>
        <v>728000</v>
      </c>
      <c r="AG38" s="66">
        <f t="shared" si="2"/>
        <v>804999.99999999988</v>
      </c>
      <c r="AH38" s="8"/>
      <c r="AI38" s="72">
        <f>IF(B38=1,0,IF(I37&lt;Parameters!$C$18,Parameters!$D$18,IF(I37=Parameters!$C$19,Parameters!$D$19,Parameters!$D$20)))</f>
        <v>-0.01</v>
      </c>
      <c r="AJ38" s="63">
        <f>IF(B38=1,Parameters!$C$36,ROUND(AJ37*(1+AI38),2))</f>
        <v>27.32</v>
      </c>
      <c r="AK38" s="63">
        <f>H38/Parameters!$C$38*(Parameters!$C$38-I38)*AJ38</f>
        <v>631092</v>
      </c>
      <c r="AL38" s="63">
        <f>I38*Parameters!$C$37</f>
        <v>0</v>
      </c>
      <c r="AM38" s="66">
        <f t="shared" si="12"/>
        <v>631092</v>
      </c>
      <c r="AN38" s="8"/>
      <c r="AO38" s="69">
        <f t="shared" si="13"/>
        <v>3258150.35</v>
      </c>
      <c r="AP38" s="63">
        <f t="shared" si="14"/>
        <v>3098335.2</v>
      </c>
      <c r="AQ38" s="76">
        <f t="shared" si="15"/>
        <v>159815.14999999979</v>
      </c>
      <c r="AR38" s="66">
        <f>IF(B38=1,Parameters!$C$40+AQ38,AR37+AQ38)</f>
        <v>16187576.76</v>
      </c>
      <c r="AT38" s="56">
        <f>IF(B38=1,E38,IF(AW37&lt;Parameters!$C$24,0,IF(AND(AW37&lt;Parameters!$C$25,AT37=0),0,E38)))</f>
        <v>16500</v>
      </c>
      <c r="AU38" s="63">
        <f t="shared" si="20"/>
        <v>519750</v>
      </c>
      <c r="AV38" s="76">
        <f t="shared" si="16"/>
        <v>159815.14999999979</v>
      </c>
      <c r="AW38" s="66">
        <f>IF(G38=1,Parameters!$C$40+AV38,AW37+AV38)</f>
        <v>16187576.76</v>
      </c>
      <c r="AY38" s="69">
        <f>IF(AND(B38=1,M38=Parameters!$C$27),0,IF(AND(K38&lt;=Parameters!$C$3,M38&gt;M37),0,IF(M38&lt;M37,0,1)))</f>
        <v>0</v>
      </c>
      <c r="AZ38" s="63">
        <f>IF(AND(B38=1,N38=Parameters!$C$28),0,IF(AND(K38&lt;&gt;K37,N38&gt;N37),0,IF(N38=N37,0,1)))</f>
        <v>0</v>
      </c>
      <c r="BA38" s="76">
        <f>IF(AND(B38=1,P38=Parameters!$C$31),0,IF(AND(K38&lt;&gt;K37,N38&lt;=Parameters!$C$7,P38&gt;P37),0,IF(AND(K38&lt;&gt;K37,N38&gt;Parameters!$C$8,P38=P37),0,IF(AND(K38=K37,P38=P37),0,1))))</f>
        <v>0</v>
      </c>
      <c r="BB38" s="76">
        <f t="shared" si="17"/>
        <v>0</v>
      </c>
      <c r="BC38" s="76">
        <f>IF(AND($B38=1,Z38=Parameters!C$13),0,IF(AND($K38&lt;&gt;$K37,MOD($K38-1,Parameters!C$14)=0,Z38&gt;Z37),0,IF(Z38=Z37,0,1)))</f>
        <v>0</v>
      </c>
      <c r="BD38" s="76">
        <f>IF(AND($B38=1,AA38=Parameters!D$13),0,IF(AND($K38&lt;&gt;$K37,MOD($K38-1,Parameters!D$14)=0,AA38&gt;AA37),0,IF(AA38=AA37,0,1)))</f>
        <v>0</v>
      </c>
      <c r="BE38" s="76">
        <f>IF(AND($B38=1,AB38=Parameters!E$13),0,IF(AND($K38&lt;&gt;$K37,MOD($K38-1,Parameters!E$14)=0,AB38&gt;AB37),0,IF(AB38=AB37,0,1)))</f>
        <v>0</v>
      </c>
      <c r="BF38" s="76">
        <f>IF(AND($B38=1,AC38=Parameters!F$13),0,IF(AND($K38&lt;&gt;$K37,MOD($K38-1,Parameters!F$14)=0,AC38&gt;AC37),0,IF(AC38=AC37,0,1)))</f>
        <v>0</v>
      </c>
      <c r="BG38" s="76">
        <f>IF(AND(B38=1,AJ38=Parameters!$C$36),0,IF(AND(I37&lt;Parameters!$C$18,AJ38&gt;AJ37),0,IF(AND(I37=Parameters!$C$19,AJ38=AJ37),0,IF(AND(I37&gt;Parameters!$C$20,AJ38&lt;AJ37),0,1))))</f>
        <v>0</v>
      </c>
      <c r="BH38" s="63">
        <f>IF(B38&lt;&gt;1,IF(AND(AQ38&gt;0,AR38&gt;AR37),0,IF(AND(AQ38&lt;0,AR38&lt;AR37),0,1)),IF(AND(AQ38&gt;0,AR38&gt;Parameters!$C$40),0,IF(AND(AQ38&lt;0,AR38&lt;Parameters!$C$40),0,1)))</f>
        <v>0</v>
      </c>
      <c r="BI38" s="63">
        <f>IF(AND(B38=1,AT38=E38),0,IF(AND(AW37&lt;Parameters!$C$24,AT38=0),0,IF(AND(AW37&lt;Parameters!$C$25,AT37=0,AT38=0),0,IF(AT38=E38,0,1))))</f>
        <v>0</v>
      </c>
      <c r="BJ38" s="63">
        <f>IF(B38&lt;&gt;1,IF(AND(AV38&gt;0,AW38&gt;AW37),0,IF(AND(AV38&lt;0,AW38&lt;AW37),0,1)),IF(AND(AV38&gt;0,AW38&gt;Parameters!$C$40),0,IF(AND(AV38&lt;0,AW38&lt;Parameters!$C$40),0,1)))</f>
        <v>0</v>
      </c>
      <c r="BK38" s="91">
        <f t="shared" si="18"/>
        <v>0</v>
      </c>
      <c r="BL38" s="74"/>
      <c r="BM38" s="74"/>
    </row>
    <row r="39" spans="2:65" x14ac:dyDescent="0.3">
      <c r="B39" s="101">
        <f>Data_Revised!B39</f>
        <v>36</v>
      </c>
      <c r="C39" s="7">
        <f>Data_Revised!C39</f>
        <v>11000</v>
      </c>
      <c r="D39" s="7">
        <f>Data_Revised!D39</f>
        <v>13500</v>
      </c>
      <c r="E39" s="7">
        <f>Data_Revised!E39</f>
        <v>23500</v>
      </c>
      <c r="F39" s="7">
        <f>Data_Revised!F39</f>
        <v>18900</v>
      </c>
      <c r="G39" s="7">
        <f>Data_Revised!G39</f>
        <v>17500</v>
      </c>
      <c r="H39" s="7">
        <f>Data_Revised!H39</f>
        <v>21000</v>
      </c>
      <c r="I39" s="12">
        <f>Data_Revised!I39</f>
        <v>1</v>
      </c>
      <c r="J39" s="8"/>
      <c r="K39" s="56">
        <f t="shared" si="19"/>
        <v>3</v>
      </c>
      <c r="L39" s="60">
        <f>IF(B39=1,0,IF(K39&lt;=Parameters!$C$3,Parameters!$D$3,Parameters!$D$4))</f>
        <v>5.0000000000000001E-3</v>
      </c>
      <c r="M39" s="7">
        <f>IF(B39=1,Parameters!$C$27,ROUNDDOWN(M38*(1+L39),0))</f>
        <v>14268</v>
      </c>
      <c r="N39" s="63">
        <f>IF(B39=1,Parameters!$C$28,IF(K39&lt;&gt;K38,ROUND(N38*(1+Parameters!$C$29),2),N38))</f>
        <v>64.900000000000006</v>
      </c>
      <c r="O39" s="63">
        <f t="shared" si="4"/>
        <v>925993.20000000007</v>
      </c>
      <c r="P39" s="60">
        <f>IF(K39=1,Parameters!$C$31,IF(K39&lt;&gt;K38,IF(N39&lt;=Parameters!$C$7,P38+Parameters!$D$7,P38+Parameters!$D$8),P38))</f>
        <v>7.9999999999999988E-2</v>
      </c>
      <c r="Q39" s="63">
        <f t="shared" si="5"/>
        <v>59.71</v>
      </c>
      <c r="R39" s="63">
        <f t="shared" si="6"/>
        <v>656810</v>
      </c>
      <c r="S39" s="7">
        <f t="shared" si="7"/>
        <v>25268</v>
      </c>
      <c r="T39" s="63">
        <f t="shared" si="8"/>
        <v>1582803.2000000002</v>
      </c>
      <c r="U39" s="63">
        <f t="shared" si="9"/>
        <v>62.640620547728361</v>
      </c>
      <c r="V39" s="63">
        <f>ROUND(U39*(1+Parameters!$C$34),2)</f>
        <v>84.56</v>
      </c>
      <c r="W39" s="63">
        <f>ROUNDDOWN(S39*Parameters!$C$33,0)</f>
        <v>10107</v>
      </c>
      <c r="X39" s="66">
        <f t="shared" si="10"/>
        <v>854647.92</v>
      </c>
      <c r="Y39" s="8"/>
      <c r="Z39" s="69">
        <f>IF($B39=1,Parameters!C$13,IF(AND($K39&lt;&gt;$K38,MOD($K39-1,Parameters!C$14)=0),ROUND(Z38*(1+Parameters!C$15),2),Z38))</f>
        <v>65</v>
      </c>
      <c r="AA39" s="63">
        <f>IF($B39=1,Parameters!D$13,IF(AND($K39&lt;&gt;$K38,MOD($K39-1,Parameters!D$14)=0),ROUND(AA38*(1+Parameters!D$15),2),AA38))</f>
        <v>31.5</v>
      </c>
      <c r="AB39" s="63">
        <f>IF($B39=1,Parameters!E$13,IF(AND($K39&lt;&gt;$K38,MOD($K39-1,Parameters!E$14)=0),ROUND(AB38*(1+Parameters!E$15),2),AB38))</f>
        <v>40</v>
      </c>
      <c r="AC39" s="63">
        <f>IF($B39=1,Parameters!F$13,IF(AND($K39&lt;&gt;$K38,MOD($K39-1,Parameters!F$14)=0),ROUND(AC38*(1+Parameters!F$15),2),AC38))</f>
        <v>50</v>
      </c>
      <c r="AD39" s="63">
        <f t="shared" si="11"/>
        <v>877500</v>
      </c>
      <c r="AE39" s="63">
        <f t="shared" si="2"/>
        <v>740250</v>
      </c>
      <c r="AF39" s="63">
        <f t="shared" si="2"/>
        <v>756000</v>
      </c>
      <c r="AG39" s="66">
        <f t="shared" si="2"/>
        <v>875000</v>
      </c>
      <c r="AH39" s="8"/>
      <c r="AI39" s="72">
        <f>IF(B39=1,0,IF(I38&lt;Parameters!$C$18,Parameters!$D$18,IF(I38=Parameters!$C$19,Parameters!$D$19,Parameters!$D$20)))</f>
        <v>0.02</v>
      </c>
      <c r="AJ39" s="63">
        <f>IF(B39=1,Parameters!$C$36,ROUND(AJ38*(1+AI39),2))</f>
        <v>27.87</v>
      </c>
      <c r="AK39" s="63">
        <f>H39/Parameters!$C$38*(Parameters!$C$38-I39)*AJ39</f>
        <v>565761</v>
      </c>
      <c r="AL39" s="63">
        <f>I39*Parameters!$C$37</f>
        <v>20000</v>
      </c>
      <c r="AM39" s="66">
        <f t="shared" si="12"/>
        <v>545761</v>
      </c>
      <c r="AN39" s="8"/>
      <c r="AO39" s="69">
        <f t="shared" si="13"/>
        <v>3051408.92</v>
      </c>
      <c r="AP39" s="63">
        <f t="shared" si="14"/>
        <v>3200553.2</v>
      </c>
      <c r="AQ39" s="76">
        <f t="shared" si="15"/>
        <v>-169144.28000000026</v>
      </c>
      <c r="AR39" s="66">
        <f>IF(B39=1,Parameters!$C$40+AQ39,AR38+AQ39)</f>
        <v>16018432.48</v>
      </c>
      <c r="AT39" s="56">
        <f>IF(B39=1,E39,IF(AW38&lt;Parameters!$C$24,0,IF(AND(AW38&lt;Parameters!$C$25,AT38=0),0,E39)))</f>
        <v>23500</v>
      </c>
      <c r="AU39" s="63">
        <f t="shared" si="20"/>
        <v>740250</v>
      </c>
      <c r="AV39" s="76">
        <f t="shared" si="16"/>
        <v>-169144.28000000026</v>
      </c>
      <c r="AW39" s="66">
        <f>IF(G39=1,Parameters!$C$40+AV39,AW38+AV39)</f>
        <v>16018432.48</v>
      </c>
      <c r="AY39" s="69">
        <f>IF(AND(B39=1,M39=Parameters!$C$27),0,IF(AND(K39&lt;=Parameters!$C$3,M39&gt;M38),0,IF(M39&lt;M38,0,1)))</f>
        <v>0</v>
      </c>
      <c r="AZ39" s="63">
        <f>IF(AND(B39=1,N39=Parameters!$C$28),0,IF(AND(K39&lt;&gt;K38,N39&gt;N38),0,IF(N39=N38,0,1)))</f>
        <v>0</v>
      </c>
      <c r="BA39" s="76">
        <f>IF(AND(B39=1,P39=Parameters!$C$31),0,IF(AND(K39&lt;&gt;K38,N39&lt;=Parameters!$C$7,P39&gt;P38),0,IF(AND(K39&lt;&gt;K38,N39&gt;Parameters!$C$8,P39=P38),0,IF(AND(K39=K38,P39=P38),0,1))))</f>
        <v>0</v>
      </c>
      <c r="BB39" s="76">
        <f t="shared" si="17"/>
        <v>0</v>
      </c>
      <c r="BC39" s="76">
        <f>IF(AND($B39=1,Z39=Parameters!C$13),0,IF(AND($K39&lt;&gt;$K38,MOD($K39-1,Parameters!C$14)=0,Z39&gt;Z38),0,IF(Z39=Z38,0,1)))</f>
        <v>0</v>
      </c>
      <c r="BD39" s="76">
        <f>IF(AND($B39=1,AA39=Parameters!D$13),0,IF(AND($K39&lt;&gt;$K38,MOD($K39-1,Parameters!D$14)=0,AA39&gt;AA38),0,IF(AA39=AA38,0,1)))</f>
        <v>0</v>
      </c>
      <c r="BE39" s="76">
        <f>IF(AND($B39=1,AB39=Parameters!E$13),0,IF(AND($K39&lt;&gt;$K38,MOD($K39-1,Parameters!E$14)=0,AB39&gt;AB38),0,IF(AB39=AB38,0,1)))</f>
        <v>0</v>
      </c>
      <c r="BF39" s="76">
        <f>IF(AND($B39=1,AC39=Parameters!F$13),0,IF(AND($K39&lt;&gt;$K38,MOD($K39-1,Parameters!F$14)=0,AC39&gt;AC38),0,IF(AC39=AC38,0,1)))</f>
        <v>0</v>
      </c>
      <c r="BG39" s="76">
        <f>IF(AND(B39=1,AJ39=Parameters!$C$36),0,IF(AND(I38&lt;Parameters!$C$18,AJ39&gt;AJ38),0,IF(AND(I38=Parameters!$C$19,AJ39=AJ38),0,IF(AND(I38&gt;Parameters!$C$20,AJ39&lt;AJ38),0,1))))</f>
        <v>0</v>
      </c>
      <c r="BH39" s="63">
        <f>IF(B39&lt;&gt;1,IF(AND(AQ39&gt;0,AR39&gt;AR38),0,IF(AND(AQ39&lt;0,AR39&lt;AR38),0,1)),IF(AND(AQ39&gt;0,AR39&gt;Parameters!$C$40),0,IF(AND(AQ39&lt;0,AR39&lt;Parameters!$C$40),0,1)))</f>
        <v>0</v>
      </c>
      <c r="BI39" s="63">
        <f>IF(AND(B39=1,AT39=E39),0,IF(AND(AW38&lt;Parameters!$C$24,AT39=0),0,IF(AND(AW38&lt;Parameters!$C$25,AT38=0,AT39=0),0,IF(AT39=E39,0,1))))</f>
        <v>0</v>
      </c>
      <c r="BJ39" s="63">
        <f>IF(B39&lt;&gt;1,IF(AND(AV39&gt;0,AW39&gt;AW38),0,IF(AND(AV39&lt;0,AW39&lt;AW38),0,1)),IF(AND(AV39&gt;0,AW39&gt;Parameters!$C$40),0,IF(AND(AV39&lt;0,AW39&lt;Parameters!$C$40),0,1)))</f>
        <v>0</v>
      </c>
      <c r="BK39" s="91">
        <f t="shared" si="18"/>
        <v>0</v>
      </c>
      <c r="BL39" s="74"/>
      <c r="BM39" s="74"/>
    </row>
    <row r="40" spans="2:65" x14ac:dyDescent="0.3">
      <c r="B40" s="101">
        <f>Data_Revised!B40</f>
        <v>37</v>
      </c>
      <c r="C40" s="7">
        <f>Data_Revised!C40</f>
        <v>15500</v>
      </c>
      <c r="D40" s="7">
        <f>Data_Revised!D40</f>
        <v>10500</v>
      </c>
      <c r="E40" s="7">
        <f>Data_Revised!E40</f>
        <v>17500</v>
      </c>
      <c r="F40" s="7">
        <f>Data_Revised!F40</f>
        <v>20300</v>
      </c>
      <c r="G40" s="7">
        <f>Data_Revised!G40</f>
        <v>21000</v>
      </c>
      <c r="H40" s="7">
        <f>Data_Revised!H40</f>
        <v>17100</v>
      </c>
      <c r="I40" s="12">
        <f>Data_Revised!I40</f>
        <v>5</v>
      </c>
      <c r="J40" s="8"/>
      <c r="K40" s="56">
        <f t="shared" si="19"/>
        <v>4</v>
      </c>
      <c r="L40" s="60">
        <f>IF(B40=1,0,IF(K40&lt;=Parameters!$C$3,Parameters!$D$3,Parameters!$D$4))</f>
        <v>5.0000000000000001E-3</v>
      </c>
      <c r="M40" s="7">
        <f>IF(B40=1,Parameters!$C$27,ROUNDDOWN(M39*(1+L40),0))</f>
        <v>14339</v>
      </c>
      <c r="N40" s="63">
        <f>IF(B40=1,Parameters!$C$28,IF(K40&lt;&gt;K39,ROUND(N39*(1+Parameters!$C$29),2),N39))</f>
        <v>67.5</v>
      </c>
      <c r="O40" s="63">
        <f t="shared" si="4"/>
        <v>967882.5</v>
      </c>
      <c r="P40" s="60">
        <f>IF(K40=1,Parameters!$C$31,IF(K40&lt;&gt;K39,IF(N40&lt;=Parameters!$C$7,P39+Parameters!$D$7,P39+Parameters!$D$8),P39))</f>
        <v>8.9999999999999983E-2</v>
      </c>
      <c r="Q40" s="63">
        <f t="shared" si="5"/>
        <v>61.43</v>
      </c>
      <c r="R40" s="63">
        <f t="shared" si="6"/>
        <v>952165</v>
      </c>
      <c r="S40" s="7">
        <f t="shared" si="7"/>
        <v>29839</v>
      </c>
      <c r="T40" s="63">
        <f t="shared" si="8"/>
        <v>1920047.5</v>
      </c>
      <c r="U40" s="63">
        <f t="shared" si="9"/>
        <v>64.34691175977747</v>
      </c>
      <c r="V40" s="63">
        <f>ROUND(U40*(1+Parameters!$C$34),2)</f>
        <v>86.87</v>
      </c>
      <c r="W40" s="63">
        <f>ROUNDDOWN(S40*Parameters!$C$33,0)</f>
        <v>11935</v>
      </c>
      <c r="X40" s="66">
        <f t="shared" si="10"/>
        <v>1036793.4500000001</v>
      </c>
      <c r="Y40" s="8"/>
      <c r="Z40" s="69">
        <f>IF($B40=1,Parameters!C$13,IF(AND($K40&lt;&gt;$K39,MOD($K40-1,Parameters!C$14)=0),ROUND(Z39*(1+Parameters!C$15),2),Z39))</f>
        <v>65</v>
      </c>
      <c r="AA40" s="63">
        <f>IF($B40=1,Parameters!D$13,IF(AND($K40&lt;&gt;$K39,MOD($K40-1,Parameters!D$14)=0),ROUND(AA39*(1+Parameters!D$15),2),AA39))</f>
        <v>31.5</v>
      </c>
      <c r="AB40" s="63">
        <f>IF($B40=1,Parameters!E$13,IF(AND($K40&lt;&gt;$K39,MOD($K40-1,Parameters!E$14)=0),ROUND(AB39*(1+Parameters!E$15),2),AB39))</f>
        <v>40</v>
      </c>
      <c r="AC40" s="63">
        <f>IF($B40=1,Parameters!F$13,IF(AND($K40&lt;&gt;$K39,MOD($K40-1,Parameters!F$14)=0),ROUND(AC39*(1+Parameters!F$15),2),AC39))</f>
        <v>55</v>
      </c>
      <c r="AD40" s="63">
        <f t="shared" si="11"/>
        <v>682500</v>
      </c>
      <c r="AE40" s="63">
        <f t="shared" si="2"/>
        <v>551250</v>
      </c>
      <c r="AF40" s="63">
        <f t="shared" si="2"/>
        <v>812000</v>
      </c>
      <c r="AG40" s="66">
        <f t="shared" si="2"/>
        <v>1155000</v>
      </c>
      <c r="AH40" s="8"/>
      <c r="AI40" s="72">
        <f>IF(B40=1,0,IF(I39&lt;Parameters!$C$18,Parameters!$D$18,IF(I39=Parameters!$C$19,Parameters!$D$19,Parameters!$D$20)))</f>
        <v>0.02</v>
      </c>
      <c r="AJ40" s="63">
        <f>IF(B40=1,Parameters!$C$36,ROUND(AJ39*(1+AI40),2))</f>
        <v>28.43</v>
      </c>
      <c r="AK40" s="63">
        <f>H40/Parameters!$C$38*(Parameters!$C$38-I40)*AJ40</f>
        <v>405127.5</v>
      </c>
      <c r="AL40" s="63">
        <f>I40*Parameters!$C$37</f>
        <v>100000</v>
      </c>
      <c r="AM40" s="66">
        <f t="shared" si="12"/>
        <v>305127.5</v>
      </c>
      <c r="AN40" s="8"/>
      <c r="AO40" s="69">
        <f t="shared" si="13"/>
        <v>3408920.95</v>
      </c>
      <c r="AP40" s="63">
        <f t="shared" si="14"/>
        <v>3153797.5</v>
      </c>
      <c r="AQ40" s="76">
        <f t="shared" si="15"/>
        <v>155123.45000000019</v>
      </c>
      <c r="AR40" s="66">
        <f>IF(B40=1,Parameters!$C$40+AQ40,AR39+AQ40)</f>
        <v>16173555.93</v>
      </c>
      <c r="AT40" s="56">
        <f>IF(B40=1,E40,IF(AW39&lt;Parameters!$C$24,0,IF(AND(AW39&lt;Parameters!$C$25,AT39=0),0,E40)))</f>
        <v>17500</v>
      </c>
      <c r="AU40" s="63">
        <f t="shared" si="20"/>
        <v>551250</v>
      </c>
      <c r="AV40" s="76">
        <f t="shared" si="16"/>
        <v>155123.45000000019</v>
      </c>
      <c r="AW40" s="66">
        <f>IF(G40=1,Parameters!$C$40+AV40,AW39+AV40)</f>
        <v>16173555.93</v>
      </c>
      <c r="AY40" s="69">
        <f>IF(AND(B40=1,M40=Parameters!$C$27),0,IF(AND(K40&lt;=Parameters!$C$3,M40&gt;M39),0,IF(M40&lt;M39,0,1)))</f>
        <v>0</v>
      </c>
      <c r="AZ40" s="63">
        <f>IF(AND(B40=1,N40=Parameters!$C$28),0,IF(AND(K40&lt;&gt;K39,N40&gt;N39),0,IF(N40=N39,0,1)))</f>
        <v>0</v>
      </c>
      <c r="BA40" s="76">
        <f>IF(AND(B40=1,P40=Parameters!$C$31),0,IF(AND(K40&lt;&gt;K39,N40&lt;=Parameters!$C$7,P40&gt;P39),0,IF(AND(K40&lt;&gt;K39,N40&gt;Parameters!$C$8,P40=P39),0,IF(AND(K40=K39,P40=P39),0,1))))</f>
        <v>0</v>
      </c>
      <c r="BB40" s="76">
        <f t="shared" si="17"/>
        <v>0</v>
      </c>
      <c r="BC40" s="76">
        <f>IF(AND($B40=1,Z40=Parameters!C$13),0,IF(AND($K40&lt;&gt;$K39,MOD($K40-1,Parameters!C$14)=0,Z40&gt;Z39),0,IF(Z40=Z39,0,1)))</f>
        <v>0</v>
      </c>
      <c r="BD40" s="76">
        <f>IF(AND($B40=1,AA40=Parameters!D$13),0,IF(AND($K40&lt;&gt;$K39,MOD($K40-1,Parameters!D$14)=0,AA40&gt;AA39),0,IF(AA40=AA39,0,1)))</f>
        <v>0</v>
      </c>
      <c r="BE40" s="76">
        <f>IF(AND($B40=1,AB40=Parameters!E$13),0,IF(AND($K40&lt;&gt;$K39,MOD($K40-1,Parameters!E$14)=0,AB40&gt;AB39),0,IF(AB40=AB39,0,1)))</f>
        <v>0</v>
      </c>
      <c r="BF40" s="76">
        <f>IF(AND($B40=1,AC40=Parameters!F$13),0,IF(AND($K40&lt;&gt;$K39,MOD($K40-1,Parameters!F$14)=0,AC40&gt;AC39),0,IF(AC40=AC39,0,1)))</f>
        <v>0</v>
      </c>
      <c r="BG40" s="76">
        <f>IF(AND(B40=1,AJ40=Parameters!$C$36),0,IF(AND(I39&lt;Parameters!$C$18,AJ40&gt;AJ39),0,IF(AND(I39=Parameters!$C$19,AJ40=AJ39),0,IF(AND(I39&gt;Parameters!$C$20,AJ40&lt;AJ39),0,1))))</f>
        <v>0</v>
      </c>
      <c r="BH40" s="63">
        <f>IF(B40&lt;&gt;1,IF(AND(AQ40&gt;0,AR40&gt;AR39),0,IF(AND(AQ40&lt;0,AR40&lt;AR39),0,1)),IF(AND(AQ40&gt;0,AR40&gt;Parameters!$C$40),0,IF(AND(AQ40&lt;0,AR40&lt;Parameters!$C$40),0,1)))</f>
        <v>0</v>
      </c>
      <c r="BI40" s="63">
        <f>IF(AND(B40=1,AT40=E40),0,IF(AND(AW39&lt;Parameters!$C$24,AT40=0),0,IF(AND(AW39&lt;Parameters!$C$25,AT39=0,AT40=0),0,IF(AT40=E40,0,1))))</f>
        <v>0</v>
      </c>
      <c r="BJ40" s="63">
        <f>IF(B40&lt;&gt;1,IF(AND(AV40&gt;0,AW40&gt;AW39),0,IF(AND(AV40&lt;0,AW40&lt;AW39),0,1)),IF(AND(AV40&gt;0,AW40&gt;Parameters!$C$40),0,IF(AND(AV40&lt;0,AW40&lt;Parameters!$C$40),0,1)))</f>
        <v>0</v>
      </c>
      <c r="BK40" s="91">
        <f t="shared" si="18"/>
        <v>0</v>
      </c>
      <c r="BL40" s="74"/>
      <c r="BM40" s="74"/>
    </row>
    <row r="41" spans="2:65" x14ac:dyDescent="0.3">
      <c r="B41" s="101">
        <f>Data_Revised!B41</f>
        <v>38</v>
      </c>
      <c r="C41" s="7">
        <f>Data_Revised!C41</f>
        <v>17500</v>
      </c>
      <c r="D41" s="7">
        <f>Data_Revised!D41</f>
        <v>10000</v>
      </c>
      <c r="E41" s="7">
        <f>Data_Revised!E41</f>
        <v>24000</v>
      </c>
      <c r="F41" s="7">
        <f>Data_Revised!F41</f>
        <v>19600</v>
      </c>
      <c r="G41" s="7">
        <f>Data_Revised!G41</f>
        <v>16800</v>
      </c>
      <c r="H41" s="7">
        <f>Data_Revised!H41</f>
        <v>17700</v>
      </c>
      <c r="I41" s="12">
        <f>Data_Revised!I41</f>
        <v>1</v>
      </c>
      <c r="J41" s="8"/>
      <c r="K41" s="56">
        <f t="shared" si="19"/>
        <v>4</v>
      </c>
      <c r="L41" s="60">
        <f>IF(B41=1,0,IF(K41&lt;=Parameters!$C$3,Parameters!$D$3,Parameters!$D$4))</f>
        <v>5.0000000000000001E-3</v>
      </c>
      <c r="M41" s="7">
        <f>IF(B41=1,Parameters!$C$27,ROUNDDOWN(M40*(1+L41),0))</f>
        <v>14410</v>
      </c>
      <c r="N41" s="63">
        <f>IF(B41=1,Parameters!$C$28,IF(K41&lt;&gt;K40,ROUND(N40*(1+Parameters!$C$29),2),N40))</f>
        <v>67.5</v>
      </c>
      <c r="O41" s="63">
        <f t="shared" si="4"/>
        <v>972675</v>
      </c>
      <c r="P41" s="60">
        <f>IF(K41=1,Parameters!$C$31,IF(K41&lt;&gt;K40,IF(N41&lt;=Parameters!$C$7,P40+Parameters!$D$7,P40+Parameters!$D$8),P40))</f>
        <v>8.9999999999999983E-2</v>
      </c>
      <c r="Q41" s="63">
        <f t="shared" si="5"/>
        <v>61.43</v>
      </c>
      <c r="R41" s="63">
        <f t="shared" si="6"/>
        <v>1075025</v>
      </c>
      <c r="S41" s="7">
        <f t="shared" si="7"/>
        <v>31910</v>
      </c>
      <c r="T41" s="63">
        <f t="shared" si="8"/>
        <v>2047700</v>
      </c>
      <c r="U41" s="63">
        <f t="shared" si="9"/>
        <v>64.17110623628956</v>
      </c>
      <c r="V41" s="63">
        <f>ROUND(U41*(1+Parameters!$C$34),2)</f>
        <v>86.63</v>
      </c>
      <c r="W41" s="63">
        <f>ROUNDDOWN(S41*Parameters!$C$33,0)</f>
        <v>12764</v>
      </c>
      <c r="X41" s="66">
        <f t="shared" si="10"/>
        <v>1105745.3199999998</v>
      </c>
      <c r="Y41" s="8"/>
      <c r="Z41" s="69">
        <f>IF($B41=1,Parameters!C$13,IF(AND($K41&lt;&gt;$K40,MOD($K41-1,Parameters!C$14)=0),ROUND(Z40*(1+Parameters!C$15),2),Z40))</f>
        <v>65</v>
      </c>
      <c r="AA41" s="63">
        <f>IF($B41=1,Parameters!D$13,IF(AND($K41&lt;&gt;$K40,MOD($K41-1,Parameters!D$14)=0),ROUND(AA40*(1+Parameters!D$15),2),AA40))</f>
        <v>31.5</v>
      </c>
      <c r="AB41" s="63">
        <f>IF($B41=1,Parameters!E$13,IF(AND($K41&lt;&gt;$K40,MOD($K41-1,Parameters!E$14)=0),ROUND(AB40*(1+Parameters!E$15),2),AB40))</f>
        <v>40</v>
      </c>
      <c r="AC41" s="63">
        <f>IF($B41=1,Parameters!F$13,IF(AND($K41&lt;&gt;$K40,MOD($K41-1,Parameters!F$14)=0),ROUND(AC40*(1+Parameters!F$15),2),AC40))</f>
        <v>55</v>
      </c>
      <c r="AD41" s="63">
        <f t="shared" si="11"/>
        <v>650000</v>
      </c>
      <c r="AE41" s="63">
        <f t="shared" si="2"/>
        <v>756000</v>
      </c>
      <c r="AF41" s="63">
        <f t="shared" si="2"/>
        <v>784000</v>
      </c>
      <c r="AG41" s="66">
        <f t="shared" si="2"/>
        <v>924000</v>
      </c>
      <c r="AH41" s="8"/>
      <c r="AI41" s="72">
        <f>IF(B41=1,0,IF(I40&lt;Parameters!$C$18,Parameters!$D$18,IF(I40=Parameters!$C$19,Parameters!$D$19,Parameters!$D$20)))</f>
        <v>-0.01</v>
      </c>
      <c r="AJ41" s="63">
        <f>IF(B41=1,Parameters!$C$36,ROUND(AJ40*(1+AI41),2))</f>
        <v>28.15</v>
      </c>
      <c r="AK41" s="63">
        <f>H41/Parameters!$C$38*(Parameters!$C$38-I41)*AJ41</f>
        <v>481646.5</v>
      </c>
      <c r="AL41" s="63">
        <f>I41*Parameters!$C$37</f>
        <v>20000</v>
      </c>
      <c r="AM41" s="66">
        <f t="shared" si="12"/>
        <v>461646.5</v>
      </c>
      <c r="AN41" s="8"/>
      <c r="AO41" s="69">
        <f t="shared" si="13"/>
        <v>3295391.82</v>
      </c>
      <c r="AP41" s="63">
        <f t="shared" si="14"/>
        <v>3453700</v>
      </c>
      <c r="AQ41" s="76">
        <f t="shared" si="15"/>
        <v>-178308.18000000017</v>
      </c>
      <c r="AR41" s="66">
        <f>IF(B41=1,Parameters!$C$40+AQ41,AR40+AQ41)</f>
        <v>15995247.75</v>
      </c>
      <c r="AT41" s="56">
        <f>IF(B41=1,E41,IF(AW40&lt;Parameters!$C$24,0,IF(AND(AW40&lt;Parameters!$C$25,AT40=0),0,E41)))</f>
        <v>24000</v>
      </c>
      <c r="AU41" s="63">
        <f t="shared" si="20"/>
        <v>756000</v>
      </c>
      <c r="AV41" s="76">
        <f t="shared" si="16"/>
        <v>-178308.18000000017</v>
      </c>
      <c r="AW41" s="66">
        <f>IF(G41=1,Parameters!$C$40+AV41,AW40+AV41)</f>
        <v>15995247.75</v>
      </c>
      <c r="AY41" s="69">
        <f>IF(AND(B41=1,M41=Parameters!$C$27),0,IF(AND(K41&lt;=Parameters!$C$3,M41&gt;M40),0,IF(M41&lt;M40,0,1)))</f>
        <v>0</v>
      </c>
      <c r="AZ41" s="63">
        <f>IF(AND(B41=1,N41=Parameters!$C$28),0,IF(AND(K41&lt;&gt;K40,N41&gt;N40),0,IF(N41=N40,0,1)))</f>
        <v>0</v>
      </c>
      <c r="BA41" s="76">
        <f>IF(AND(B41=1,P41=Parameters!$C$31),0,IF(AND(K41&lt;&gt;K40,N41&lt;=Parameters!$C$7,P41&gt;P40),0,IF(AND(K41&lt;&gt;K40,N41&gt;Parameters!$C$8,P41=P40),0,IF(AND(K41=K40,P41=P40),0,1))))</f>
        <v>0</v>
      </c>
      <c r="BB41" s="76">
        <f t="shared" si="17"/>
        <v>0</v>
      </c>
      <c r="BC41" s="76">
        <f>IF(AND($B41=1,Z41=Parameters!C$13),0,IF(AND($K41&lt;&gt;$K40,MOD($K41-1,Parameters!C$14)=0,Z41&gt;Z40),0,IF(Z41=Z40,0,1)))</f>
        <v>0</v>
      </c>
      <c r="BD41" s="76">
        <f>IF(AND($B41=1,AA41=Parameters!D$13),0,IF(AND($K41&lt;&gt;$K40,MOD($K41-1,Parameters!D$14)=0,AA41&gt;AA40),0,IF(AA41=AA40,0,1)))</f>
        <v>0</v>
      </c>
      <c r="BE41" s="76">
        <f>IF(AND($B41=1,AB41=Parameters!E$13),0,IF(AND($K41&lt;&gt;$K40,MOD($K41-1,Parameters!E$14)=0,AB41&gt;AB40),0,IF(AB41=AB40,0,1)))</f>
        <v>0</v>
      </c>
      <c r="BF41" s="76">
        <f>IF(AND($B41=1,AC41=Parameters!F$13),0,IF(AND($K41&lt;&gt;$K40,MOD($K41-1,Parameters!F$14)=0,AC41&gt;AC40),0,IF(AC41=AC40,0,1)))</f>
        <v>0</v>
      </c>
      <c r="BG41" s="76">
        <f>IF(AND(B41=1,AJ41=Parameters!$C$36),0,IF(AND(I40&lt;Parameters!$C$18,AJ41&gt;AJ40),0,IF(AND(I40=Parameters!$C$19,AJ41=AJ40),0,IF(AND(I40&gt;Parameters!$C$20,AJ41&lt;AJ40),0,1))))</f>
        <v>0</v>
      </c>
      <c r="BH41" s="63">
        <f>IF(B41&lt;&gt;1,IF(AND(AQ41&gt;0,AR41&gt;AR40),0,IF(AND(AQ41&lt;0,AR41&lt;AR40),0,1)),IF(AND(AQ41&gt;0,AR41&gt;Parameters!$C$40),0,IF(AND(AQ41&lt;0,AR41&lt;Parameters!$C$40),0,1)))</f>
        <v>0</v>
      </c>
      <c r="BI41" s="63">
        <f>IF(AND(B41=1,AT41=E41),0,IF(AND(AW40&lt;Parameters!$C$24,AT41=0),0,IF(AND(AW40&lt;Parameters!$C$25,AT40=0,AT41=0),0,IF(AT41=E41,0,1))))</f>
        <v>0</v>
      </c>
      <c r="BJ41" s="63">
        <f>IF(B41&lt;&gt;1,IF(AND(AV41&gt;0,AW41&gt;AW40),0,IF(AND(AV41&lt;0,AW41&lt;AW40),0,1)),IF(AND(AV41&gt;0,AW41&gt;Parameters!$C$40),0,IF(AND(AV41&lt;0,AW41&lt;Parameters!$C$40),0,1)))</f>
        <v>0</v>
      </c>
      <c r="BK41" s="91">
        <f t="shared" si="18"/>
        <v>0</v>
      </c>
      <c r="BL41" s="74"/>
      <c r="BM41" s="74"/>
    </row>
    <row r="42" spans="2:65" x14ac:dyDescent="0.3">
      <c r="B42" s="101">
        <f>Data_Revised!B42</f>
        <v>39</v>
      </c>
      <c r="C42" s="7">
        <f>Data_Revised!C42</f>
        <v>15500</v>
      </c>
      <c r="D42" s="7">
        <f>Data_Revised!D42</f>
        <v>10000</v>
      </c>
      <c r="E42" s="7">
        <f>Data_Revised!E42</f>
        <v>17000</v>
      </c>
      <c r="F42" s="7">
        <f>Data_Revised!F42</f>
        <v>23800</v>
      </c>
      <c r="G42" s="7">
        <f>Data_Revised!G42</f>
        <v>14000</v>
      </c>
      <c r="H42" s="7">
        <f>Data_Revised!H42</f>
        <v>12300</v>
      </c>
      <c r="I42" s="12">
        <f>Data_Revised!I42</f>
        <v>5</v>
      </c>
      <c r="J42" s="8"/>
      <c r="K42" s="56">
        <f t="shared" si="19"/>
        <v>4</v>
      </c>
      <c r="L42" s="60">
        <f>IF(B42=1,0,IF(K42&lt;=Parameters!$C$3,Parameters!$D$3,Parameters!$D$4))</f>
        <v>5.0000000000000001E-3</v>
      </c>
      <c r="M42" s="7">
        <f>IF(B42=1,Parameters!$C$27,ROUNDDOWN(M41*(1+L42),0))</f>
        <v>14482</v>
      </c>
      <c r="N42" s="63">
        <f>IF(B42=1,Parameters!$C$28,IF(K42&lt;&gt;K41,ROUND(N41*(1+Parameters!$C$29),2),N41))</f>
        <v>67.5</v>
      </c>
      <c r="O42" s="63">
        <f t="shared" si="4"/>
        <v>977535</v>
      </c>
      <c r="P42" s="60">
        <f>IF(K42=1,Parameters!$C$31,IF(K42&lt;&gt;K41,IF(N42&lt;=Parameters!$C$7,P41+Parameters!$D$7,P41+Parameters!$D$8),P41))</f>
        <v>8.9999999999999983E-2</v>
      </c>
      <c r="Q42" s="63">
        <f t="shared" si="5"/>
        <v>61.43</v>
      </c>
      <c r="R42" s="63">
        <f t="shared" si="6"/>
        <v>952165</v>
      </c>
      <c r="S42" s="7">
        <f t="shared" si="7"/>
        <v>29982</v>
      </c>
      <c r="T42" s="63">
        <f t="shared" si="8"/>
        <v>1929700</v>
      </c>
      <c r="U42" s="63">
        <f t="shared" si="9"/>
        <v>64.361950503635512</v>
      </c>
      <c r="V42" s="63">
        <f>ROUND(U42*(1+Parameters!$C$34),2)</f>
        <v>86.89</v>
      </c>
      <c r="W42" s="63">
        <f>ROUNDDOWN(S42*Parameters!$C$33,0)</f>
        <v>11992</v>
      </c>
      <c r="X42" s="66">
        <f t="shared" si="10"/>
        <v>1041984.88</v>
      </c>
      <c r="Y42" s="8"/>
      <c r="Z42" s="69">
        <f>IF($B42=1,Parameters!C$13,IF(AND($K42&lt;&gt;$K41,MOD($K42-1,Parameters!C$14)=0),ROUND(Z41*(1+Parameters!C$15),2),Z41))</f>
        <v>65</v>
      </c>
      <c r="AA42" s="63">
        <f>IF($B42=1,Parameters!D$13,IF(AND($K42&lt;&gt;$K41,MOD($K42-1,Parameters!D$14)=0),ROUND(AA41*(1+Parameters!D$15),2),AA41))</f>
        <v>31.5</v>
      </c>
      <c r="AB42" s="63">
        <f>IF($B42=1,Parameters!E$13,IF(AND($K42&lt;&gt;$K41,MOD($K42-1,Parameters!E$14)=0),ROUND(AB41*(1+Parameters!E$15),2),AB41))</f>
        <v>40</v>
      </c>
      <c r="AC42" s="63">
        <f>IF($B42=1,Parameters!F$13,IF(AND($K42&lt;&gt;$K41,MOD($K42-1,Parameters!F$14)=0),ROUND(AC41*(1+Parameters!F$15),2),AC41))</f>
        <v>55</v>
      </c>
      <c r="AD42" s="63">
        <f t="shared" si="11"/>
        <v>650000</v>
      </c>
      <c r="AE42" s="63">
        <f t="shared" si="2"/>
        <v>535500</v>
      </c>
      <c r="AF42" s="63">
        <f t="shared" si="2"/>
        <v>952000</v>
      </c>
      <c r="AG42" s="66">
        <f t="shared" si="2"/>
        <v>770000</v>
      </c>
      <c r="AH42" s="8"/>
      <c r="AI42" s="72">
        <f>IF(B42=1,0,IF(I41&lt;Parameters!$C$18,Parameters!$D$18,IF(I41=Parameters!$C$19,Parameters!$D$19,Parameters!$D$20)))</f>
        <v>0.02</v>
      </c>
      <c r="AJ42" s="63">
        <f>IF(B42=1,Parameters!$C$36,ROUND(AJ41*(1+AI42),2))</f>
        <v>28.71</v>
      </c>
      <c r="AK42" s="63">
        <f>H42/Parameters!$C$38*(Parameters!$C$38-I42)*AJ42</f>
        <v>294277.5</v>
      </c>
      <c r="AL42" s="63">
        <f>I42*Parameters!$C$37</f>
        <v>100000</v>
      </c>
      <c r="AM42" s="66">
        <f t="shared" si="12"/>
        <v>194277.5</v>
      </c>
      <c r="AN42" s="8"/>
      <c r="AO42" s="69">
        <f t="shared" si="13"/>
        <v>3058262.38</v>
      </c>
      <c r="AP42" s="63">
        <f t="shared" si="14"/>
        <v>3115200</v>
      </c>
      <c r="AQ42" s="76">
        <f t="shared" si="15"/>
        <v>-156937.62000000011</v>
      </c>
      <c r="AR42" s="66">
        <f>IF(B42=1,Parameters!$C$40+AQ42,AR41+AQ42)</f>
        <v>15838310.129999999</v>
      </c>
      <c r="AT42" s="56">
        <f>IF(B42=1,E42,IF(AW41&lt;Parameters!$C$24,0,IF(AND(AW41&lt;Parameters!$C$25,AT41=0),0,E42)))</f>
        <v>17000</v>
      </c>
      <c r="AU42" s="63">
        <f t="shared" si="20"/>
        <v>535500</v>
      </c>
      <c r="AV42" s="76">
        <f t="shared" si="16"/>
        <v>-156937.62000000011</v>
      </c>
      <c r="AW42" s="66">
        <f>IF(G42=1,Parameters!$C$40+AV42,AW41+AV42)</f>
        <v>15838310.129999999</v>
      </c>
      <c r="AY42" s="69">
        <f>IF(AND(B42=1,M42=Parameters!$C$27),0,IF(AND(K42&lt;=Parameters!$C$3,M42&gt;M41),0,IF(M42&lt;M41,0,1)))</f>
        <v>0</v>
      </c>
      <c r="AZ42" s="63">
        <f>IF(AND(B42=1,N42=Parameters!$C$28),0,IF(AND(K42&lt;&gt;K41,N42&gt;N41),0,IF(N42=N41,0,1)))</f>
        <v>0</v>
      </c>
      <c r="BA42" s="76">
        <f>IF(AND(B42=1,P42=Parameters!$C$31),0,IF(AND(K42&lt;&gt;K41,N42&lt;=Parameters!$C$7,P42&gt;P41),0,IF(AND(K42&lt;&gt;K41,N42&gt;Parameters!$C$8,P42=P41),0,IF(AND(K42=K41,P42=P41),0,1))))</f>
        <v>0</v>
      </c>
      <c r="BB42" s="76">
        <f t="shared" si="17"/>
        <v>0</v>
      </c>
      <c r="BC42" s="76">
        <f>IF(AND($B42=1,Z42=Parameters!C$13),0,IF(AND($K42&lt;&gt;$K41,MOD($K42-1,Parameters!C$14)=0,Z42&gt;Z41),0,IF(Z42=Z41,0,1)))</f>
        <v>0</v>
      </c>
      <c r="BD42" s="76">
        <f>IF(AND($B42=1,AA42=Parameters!D$13),0,IF(AND($K42&lt;&gt;$K41,MOD($K42-1,Parameters!D$14)=0,AA42&gt;AA41),0,IF(AA42=AA41,0,1)))</f>
        <v>0</v>
      </c>
      <c r="BE42" s="76">
        <f>IF(AND($B42=1,AB42=Parameters!E$13),0,IF(AND($K42&lt;&gt;$K41,MOD($K42-1,Parameters!E$14)=0,AB42&gt;AB41),0,IF(AB42=AB41,0,1)))</f>
        <v>0</v>
      </c>
      <c r="BF42" s="76">
        <f>IF(AND($B42=1,AC42=Parameters!F$13),0,IF(AND($K42&lt;&gt;$K41,MOD($K42-1,Parameters!F$14)=0,AC42&gt;AC41),0,IF(AC42=AC41,0,1)))</f>
        <v>0</v>
      </c>
      <c r="BG42" s="76">
        <f>IF(AND(B42=1,AJ42=Parameters!$C$36),0,IF(AND(I41&lt;Parameters!$C$18,AJ42&gt;AJ41),0,IF(AND(I41=Parameters!$C$19,AJ42=AJ41),0,IF(AND(I41&gt;Parameters!$C$20,AJ42&lt;AJ41),0,1))))</f>
        <v>0</v>
      </c>
      <c r="BH42" s="63">
        <f>IF(B42&lt;&gt;1,IF(AND(AQ42&gt;0,AR42&gt;AR41),0,IF(AND(AQ42&lt;0,AR42&lt;AR41),0,1)),IF(AND(AQ42&gt;0,AR42&gt;Parameters!$C$40),0,IF(AND(AQ42&lt;0,AR42&lt;Parameters!$C$40),0,1)))</f>
        <v>0</v>
      </c>
      <c r="BI42" s="63">
        <f>IF(AND(B42=1,AT42=E42),0,IF(AND(AW41&lt;Parameters!$C$24,AT42=0),0,IF(AND(AW41&lt;Parameters!$C$25,AT41=0,AT42=0),0,IF(AT42=E42,0,1))))</f>
        <v>0</v>
      </c>
      <c r="BJ42" s="63">
        <f>IF(B42&lt;&gt;1,IF(AND(AV42&gt;0,AW42&gt;AW41),0,IF(AND(AV42&lt;0,AW42&lt;AW41),0,1)),IF(AND(AV42&gt;0,AW42&gt;Parameters!$C$40),0,IF(AND(AV42&lt;0,AW42&lt;Parameters!$C$40),0,1)))</f>
        <v>0</v>
      </c>
      <c r="BK42" s="91">
        <f t="shared" si="18"/>
        <v>0</v>
      </c>
      <c r="BL42" s="74"/>
      <c r="BM42" s="74"/>
    </row>
    <row r="43" spans="2:65" x14ac:dyDescent="0.3">
      <c r="B43" s="101">
        <f>Data_Revised!B43</f>
        <v>40</v>
      </c>
      <c r="C43" s="7">
        <f>Data_Revised!C43</f>
        <v>17000</v>
      </c>
      <c r="D43" s="7">
        <f>Data_Revised!D43</f>
        <v>10500</v>
      </c>
      <c r="E43" s="7">
        <f>Data_Revised!E43</f>
        <v>18000</v>
      </c>
      <c r="F43" s="7">
        <f>Data_Revised!F43</f>
        <v>20300</v>
      </c>
      <c r="G43" s="7">
        <f>Data_Revised!G43</f>
        <v>20300</v>
      </c>
      <c r="H43" s="7">
        <f>Data_Revised!H43</f>
        <v>15900</v>
      </c>
      <c r="I43" s="12">
        <f>Data_Revised!I43</f>
        <v>6</v>
      </c>
      <c r="J43" s="8"/>
      <c r="K43" s="56">
        <f t="shared" si="19"/>
        <v>4</v>
      </c>
      <c r="L43" s="60">
        <f>IF(B43=1,0,IF(K43&lt;=Parameters!$C$3,Parameters!$D$3,Parameters!$D$4))</f>
        <v>5.0000000000000001E-3</v>
      </c>
      <c r="M43" s="7">
        <f>IF(B43=1,Parameters!$C$27,ROUNDDOWN(M42*(1+L43),0))</f>
        <v>14554</v>
      </c>
      <c r="N43" s="63">
        <f>IF(B43=1,Parameters!$C$28,IF(K43&lt;&gt;K42,ROUND(N42*(1+Parameters!$C$29),2),N42))</f>
        <v>67.5</v>
      </c>
      <c r="O43" s="63">
        <f t="shared" si="4"/>
        <v>982395</v>
      </c>
      <c r="P43" s="60">
        <f>IF(K43=1,Parameters!$C$31,IF(K43&lt;&gt;K42,IF(N43&lt;=Parameters!$C$7,P42+Parameters!$D$7,P42+Parameters!$D$8),P42))</f>
        <v>8.9999999999999983E-2</v>
      </c>
      <c r="Q43" s="63">
        <f t="shared" si="5"/>
        <v>61.43</v>
      </c>
      <c r="R43" s="63">
        <f t="shared" si="6"/>
        <v>1044310</v>
      </c>
      <c r="S43" s="7">
        <f t="shared" si="7"/>
        <v>31554</v>
      </c>
      <c r="T43" s="63">
        <f t="shared" si="8"/>
        <v>2026705</v>
      </c>
      <c r="U43" s="63">
        <f t="shared" si="9"/>
        <v>64.22973315585979</v>
      </c>
      <c r="V43" s="63">
        <f>ROUND(U43*(1+Parameters!$C$34),2)</f>
        <v>86.71</v>
      </c>
      <c r="W43" s="63">
        <f>ROUNDDOWN(S43*Parameters!$C$33,0)</f>
        <v>12621</v>
      </c>
      <c r="X43" s="66">
        <f t="shared" si="10"/>
        <v>1094366.9099999999</v>
      </c>
      <c r="Y43" s="8"/>
      <c r="Z43" s="69">
        <f>IF($B43=1,Parameters!C$13,IF(AND($K43&lt;&gt;$K42,MOD($K43-1,Parameters!C$14)=0),ROUND(Z42*(1+Parameters!C$15),2),Z42))</f>
        <v>65</v>
      </c>
      <c r="AA43" s="63">
        <f>IF($B43=1,Parameters!D$13,IF(AND($K43&lt;&gt;$K42,MOD($K43-1,Parameters!D$14)=0),ROUND(AA42*(1+Parameters!D$15),2),AA42))</f>
        <v>31.5</v>
      </c>
      <c r="AB43" s="63">
        <f>IF($B43=1,Parameters!E$13,IF(AND($K43&lt;&gt;$K42,MOD($K43-1,Parameters!E$14)=0),ROUND(AB42*(1+Parameters!E$15),2),AB42))</f>
        <v>40</v>
      </c>
      <c r="AC43" s="63">
        <f>IF($B43=1,Parameters!F$13,IF(AND($K43&lt;&gt;$K42,MOD($K43-1,Parameters!F$14)=0),ROUND(AC42*(1+Parameters!F$15),2),AC42))</f>
        <v>55</v>
      </c>
      <c r="AD43" s="63">
        <f t="shared" si="11"/>
        <v>682500</v>
      </c>
      <c r="AE43" s="63">
        <f t="shared" si="2"/>
        <v>567000</v>
      </c>
      <c r="AF43" s="63">
        <f t="shared" si="2"/>
        <v>812000</v>
      </c>
      <c r="AG43" s="66">
        <f t="shared" si="2"/>
        <v>1116500</v>
      </c>
      <c r="AH43" s="8"/>
      <c r="AI43" s="72">
        <f>IF(B43=1,0,IF(I42&lt;Parameters!$C$18,Parameters!$D$18,IF(I42=Parameters!$C$19,Parameters!$D$19,Parameters!$D$20)))</f>
        <v>-0.01</v>
      </c>
      <c r="AJ43" s="63">
        <f>IF(B43=1,Parameters!$C$36,ROUND(AJ42*(1+AI43),2))</f>
        <v>28.42</v>
      </c>
      <c r="AK43" s="63">
        <f>H43/Parameters!$C$38*(Parameters!$C$38-I43)*AJ43</f>
        <v>361502.4</v>
      </c>
      <c r="AL43" s="63">
        <f>I43*Parameters!$C$37</f>
        <v>120000</v>
      </c>
      <c r="AM43" s="66">
        <f t="shared" si="12"/>
        <v>241502.40000000002</v>
      </c>
      <c r="AN43" s="8"/>
      <c r="AO43" s="69">
        <f t="shared" si="13"/>
        <v>3384369.31</v>
      </c>
      <c r="AP43" s="63">
        <f t="shared" si="14"/>
        <v>3276205</v>
      </c>
      <c r="AQ43" s="76">
        <f t="shared" si="15"/>
        <v>-11835.689999999828</v>
      </c>
      <c r="AR43" s="66">
        <f>IF(B43=1,Parameters!$C$40+AQ43,AR42+AQ43)</f>
        <v>15826474.439999999</v>
      </c>
      <c r="AT43" s="56">
        <f>IF(B43=1,E43,IF(AW42&lt;Parameters!$C$24,0,IF(AND(AW42&lt;Parameters!$C$25,AT42=0),0,E43)))</f>
        <v>18000</v>
      </c>
      <c r="AU43" s="63">
        <f t="shared" si="20"/>
        <v>567000</v>
      </c>
      <c r="AV43" s="76">
        <f t="shared" si="16"/>
        <v>-11835.689999999828</v>
      </c>
      <c r="AW43" s="66">
        <f>IF(G43=1,Parameters!$C$40+AV43,AW42+AV43)</f>
        <v>15826474.439999999</v>
      </c>
      <c r="AY43" s="69">
        <f>IF(AND(B43=1,M43=Parameters!$C$27),0,IF(AND(K43&lt;=Parameters!$C$3,M43&gt;M42),0,IF(M43&lt;M42,0,1)))</f>
        <v>0</v>
      </c>
      <c r="AZ43" s="63">
        <f>IF(AND(B43=1,N43=Parameters!$C$28),0,IF(AND(K43&lt;&gt;K42,N43&gt;N42),0,IF(N43=N42,0,1)))</f>
        <v>0</v>
      </c>
      <c r="BA43" s="76">
        <f>IF(AND(B43=1,P43=Parameters!$C$31),0,IF(AND(K43&lt;&gt;K42,N43&lt;=Parameters!$C$7,P43&gt;P42),0,IF(AND(K43&lt;&gt;K42,N43&gt;Parameters!$C$8,P43=P42),0,IF(AND(K43=K42,P43=P42),0,1))))</f>
        <v>0</v>
      </c>
      <c r="BB43" s="76">
        <f t="shared" si="17"/>
        <v>0</v>
      </c>
      <c r="BC43" s="76">
        <f>IF(AND($B43=1,Z43=Parameters!C$13),0,IF(AND($K43&lt;&gt;$K42,MOD($K43-1,Parameters!C$14)=0,Z43&gt;Z42),0,IF(Z43=Z42,0,1)))</f>
        <v>0</v>
      </c>
      <c r="BD43" s="76">
        <f>IF(AND($B43=1,AA43=Parameters!D$13),0,IF(AND($K43&lt;&gt;$K42,MOD($K43-1,Parameters!D$14)=0,AA43&gt;AA42),0,IF(AA43=AA42,0,1)))</f>
        <v>0</v>
      </c>
      <c r="BE43" s="76">
        <f>IF(AND($B43=1,AB43=Parameters!E$13),0,IF(AND($K43&lt;&gt;$K42,MOD($K43-1,Parameters!E$14)=0,AB43&gt;AB42),0,IF(AB43=AB42,0,1)))</f>
        <v>0</v>
      </c>
      <c r="BF43" s="76">
        <f>IF(AND($B43=1,AC43=Parameters!F$13),0,IF(AND($K43&lt;&gt;$K42,MOD($K43-1,Parameters!F$14)=0,AC43&gt;AC42),0,IF(AC43=AC42,0,1)))</f>
        <v>0</v>
      </c>
      <c r="BG43" s="76">
        <f>IF(AND(B43=1,AJ43=Parameters!$C$36),0,IF(AND(I42&lt;Parameters!$C$18,AJ43&gt;AJ42),0,IF(AND(I42=Parameters!$C$19,AJ43=AJ42),0,IF(AND(I42&gt;Parameters!$C$20,AJ43&lt;AJ42),0,1))))</f>
        <v>0</v>
      </c>
      <c r="BH43" s="63">
        <f>IF(B43&lt;&gt;1,IF(AND(AQ43&gt;0,AR43&gt;AR42),0,IF(AND(AQ43&lt;0,AR43&lt;AR42),0,1)),IF(AND(AQ43&gt;0,AR43&gt;Parameters!$C$40),0,IF(AND(AQ43&lt;0,AR43&lt;Parameters!$C$40),0,1)))</f>
        <v>0</v>
      </c>
      <c r="BI43" s="63">
        <f>IF(AND(B43=1,AT43=E43),0,IF(AND(AW42&lt;Parameters!$C$24,AT43=0),0,IF(AND(AW42&lt;Parameters!$C$25,AT42=0,AT43=0),0,IF(AT43=E43,0,1))))</f>
        <v>0</v>
      </c>
      <c r="BJ43" s="63">
        <f>IF(B43&lt;&gt;1,IF(AND(AV43&gt;0,AW43&gt;AW42),0,IF(AND(AV43&lt;0,AW43&lt;AW42),0,1)),IF(AND(AV43&gt;0,AW43&gt;Parameters!$C$40),0,IF(AND(AV43&lt;0,AW43&lt;Parameters!$C$40),0,1)))</f>
        <v>0</v>
      </c>
      <c r="BK43" s="91">
        <f t="shared" si="18"/>
        <v>0</v>
      </c>
      <c r="BL43" s="74"/>
      <c r="BM43" s="74"/>
    </row>
    <row r="44" spans="2:65" x14ac:dyDescent="0.3">
      <c r="B44" s="101">
        <f>Data_Revised!B44</f>
        <v>41</v>
      </c>
      <c r="C44" s="7">
        <f>Data_Revised!C44</f>
        <v>16500</v>
      </c>
      <c r="D44" s="7">
        <f>Data_Revised!D44</f>
        <v>13500</v>
      </c>
      <c r="E44" s="7">
        <f>Data_Revised!E44</f>
        <v>18000</v>
      </c>
      <c r="F44" s="7">
        <f>Data_Revised!F44</f>
        <v>22400</v>
      </c>
      <c r="G44" s="7">
        <f>Data_Revised!G44</f>
        <v>16099.999999999998</v>
      </c>
      <c r="H44" s="7">
        <f>Data_Revised!H44</f>
        <v>20400</v>
      </c>
      <c r="I44" s="12">
        <f>Data_Revised!I44</f>
        <v>2</v>
      </c>
      <c r="J44" s="8"/>
      <c r="K44" s="56">
        <f t="shared" si="19"/>
        <v>4</v>
      </c>
      <c r="L44" s="60">
        <f>IF(B44=1,0,IF(K44&lt;=Parameters!$C$3,Parameters!$D$3,Parameters!$D$4))</f>
        <v>5.0000000000000001E-3</v>
      </c>
      <c r="M44" s="7">
        <f>IF(B44=1,Parameters!$C$27,ROUNDDOWN(M43*(1+L44),0))</f>
        <v>14626</v>
      </c>
      <c r="N44" s="63">
        <f>IF(B44=1,Parameters!$C$28,IF(K44&lt;&gt;K43,ROUND(N43*(1+Parameters!$C$29),2),N43))</f>
        <v>67.5</v>
      </c>
      <c r="O44" s="63">
        <f t="shared" si="4"/>
        <v>987255</v>
      </c>
      <c r="P44" s="60">
        <f>IF(K44=1,Parameters!$C$31,IF(K44&lt;&gt;K43,IF(N44&lt;=Parameters!$C$7,P43+Parameters!$D$7,P43+Parameters!$D$8),P43))</f>
        <v>8.9999999999999983E-2</v>
      </c>
      <c r="Q44" s="63">
        <f t="shared" si="5"/>
        <v>61.43</v>
      </c>
      <c r="R44" s="63">
        <f t="shared" si="6"/>
        <v>1013595</v>
      </c>
      <c r="S44" s="7">
        <f t="shared" si="7"/>
        <v>31126</v>
      </c>
      <c r="T44" s="63">
        <f t="shared" si="8"/>
        <v>2000850</v>
      </c>
      <c r="U44" s="63">
        <f t="shared" si="9"/>
        <v>64.282272055516287</v>
      </c>
      <c r="V44" s="63">
        <f>ROUND(U44*(1+Parameters!$C$34),2)</f>
        <v>86.78</v>
      </c>
      <c r="W44" s="63">
        <f>ROUNDDOWN(S44*Parameters!$C$33,0)</f>
        <v>12450</v>
      </c>
      <c r="X44" s="66">
        <f t="shared" si="10"/>
        <v>1080411</v>
      </c>
      <c r="Y44" s="8"/>
      <c r="Z44" s="69">
        <f>IF($B44=1,Parameters!C$13,IF(AND($K44&lt;&gt;$K43,MOD($K44-1,Parameters!C$14)=0),ROUND(Z43*(1+Parameters!C$15),2),Z43))</f>
        <v>65</v>
      </c>
      <c r="AA44" s="63">
        <f>IF($B44=1,Parameters!D$13,IF(AND($K44&lt;&gt;$K43,MOD($K44-1,Parameters!D$14)=0),ROUND(AA43*(1+Parameters!D$15),2),AA43))</f>
        <v>31.5</v>
      </c>
      <c r="AB44" s="63">
        <f>IF($B44=1,Parameters!E$13,IF(AND($K44&lt;&gt;$K43,MOD($K44-1,Parameters!E$14)=0),ROUND(AB43*(1+Parameters!E$15),2),AB43))</f>
        <v>40</v>
      </c>
      <c r="AC44" s="63">
        <f>IF($B44=1,Parameters!F$13,IF(AND($K44&lt;&gt;$K43,MOD($K44-1,Parameters!F$14)=0),ROUND(AC43*(1+Parameters!F$15),2),AC43))</f>
        <v>55</v>
      </c>
      <c r="AD44" s="63">
        <f t="shared" si="11"/>
        <v>877500</v>
      </c>
      <c r="AE44" s="63">
        <f t="shared" si="2"/>
        <v>567000</v>
      </c>
      <c r="AF44" s="63">
        <f t="shared" si="2"/>
        <v>896000</v>
      </c>
      <c r="AG44" s="66">
        <f t="shared" si="2"/>
        <v>885499.99999999988</v>
      </c>
      <c r="AH44" s="8"/>
      <c r="AI44" s="72">
        <f>IF(B44=1,0,IF(I43&lt;Parameters!$C$18,Parameters!$D$18,IF(I43=Parameters!$C$19,Parameters!$D$19,Parameters!$D$20)))</f>
        <v>-0.01</v>
      </c>
      <c r="AJ44" s="63">
        <f>IF(B44=1,Parameters!$C$36,ROUND(AJ43*(1+AI44),2))</f>
        <v>28.14</v>
      </c>
      <c r="AK44" s="63">
        <f>H44/Parameters!$C$38*(Parameters!$C$38-I44)*AJ44</f>
        <v>535785.6</v>
      </c>
      <c r="AL44" s="63">
        <f>I44*Parameters!$C$37</f>
        <v>40000</v>
      </c>
      <c r="AM44" s="66">
        <f t="shared" si="12"/>
        <v>495785.6</v>
      </c>
      <c r="AN44" s="8"/>
      <c r="AO44" s="69">
        <f t="shared" si="13"/>
        <v>3397696.6</v>
      </c>
      <c r="AP44" s="63">
        <f t="shared" si="14"/>
        <v>3445350</v>
      </c>
      <c r="AQ44" s="76">
        <f t="shared" si="15"/>
        <v>-87653.40000000014</v>
      </c>
      <c r="AR44" s="66">
        <f>IF(B44=1,Parameters!$C$40+AQ44,AR43+AQ44)</f>
        <v>15738821.039999999</v>
      </c>
      <c r="AT44" s="56">
        <f>IF(B44=1,E44,IF(AW43&lt;Parameters!$C$24,0,IF(AND(AW43&lt;Parameters!$C$25,AT43=0),0,E44)))</f>
        <v>18000</v>
      </c>
      <c r="AU44" s="63">
        <f t="shared" si="20"/>
        <v>567000</v>
      </c>
      <c r="AV44" s="76">
        <f t="shared" si="16"/>
        <v>-87653.40000000014</v>
      </c>
      <c r="AW44" s="66">
        <f>IF(G44=1,Parameters!$C$40+AV44,AW43+AV44)</f>
        <v>15738821.039999999</v>
      </c>
      <c r="AY44" s="69">
        <f>IF(AND(B44=1,M44=Parameters!$C$27),0,IF(AND(K44&lt;=Parameters!$C$3,M44&gt;M43),0,IF(M44&lt;M43,0,1)))</f>
        <v>0</v>
      </c>
      <c r="AZ44" s="63">
        <f>IF(AND(B44=1,N44=Parameters!$C$28),0,IF(AND(K44&lt;&gt;K43,N44&gt;N43),0,IF(N44=N43,0,1)))</f>
        <v>0</v>
      </c>
      <c r="BA44" s="76">
        <f>IF(AND(B44=1,P44=Parameters!$C$31),0,IF(AND(K44&lt;&gt;K43,N44&lt;=Parameters!$C$7,P44&gt;P43),0,IF(AND(K44&lt;&gt;K43,N44&gt;Parameters!$C$8,P44=P43),0,IF(AND(K44=K43,P44=P43),0,1))))</f>
        <v>0</v>
      </c>
      <c r="BB44" s="76">
        <f t="shared" si="17"/>
        <v>0</v>
      </c>
      <c r="BC44" s="76">
        <f>IF(AND($B44=1,Z44=Parameters!C$13),0,IF(AND($K44&lt;&gt;$K43,MOD($K44-1,Parameters!C$14)=0,Z44&gt;Z43),0,IF(Z44=Z43,0,1)))</f>
        <v>0</v>
      </c>
      <c r="BD44" s="76">
        <f>IF(AND($B44=1,AA44=Parameters!D$13),0,IF(AND($K44&lt;&gt;$K43,MOD($K44-1,Parameters!D$14)=0,AA44&gt;AA43),0,IF(AA44=AA43,0,1)))</f>
        <v>0</v>
      </c>
      <c r="BE44" s="76">
        <f>IF(AND($B44=1,AB44=Parameters!E$13),0,IF(AND($K44&lt;&gt;$K43,MOD($K44-1,Parameters!E$14)=0,AB44&gt;AB43),0,IF(AB44=AB43,0,1)))</f>
        <v>0</v>
      </c>
      <c r="BF44" s="76">
        <f>IF(AND($B44=1,AC44=Parameters!F$13),0,IF(AND($K44&lt;&gt;$K43,MOD($K44-1,Parameters!F$14)=0,AC44&gt;AC43),0,IF(AC44=AC43,0,1)))</f>
        <v>0</v>
      </c>
      <c r="BG44" s="76">
        <f>IF(AND(B44=1,AJ44=Parameters!$C$36),0,IF(AND(I43&lt;Parameters!$C$18,AJ44&gt;AJ43),0,IF(AND(I43=Parameters!$C$19,AJ44=AJ43),0,IF(AND(I43&gt;Parameters!$C$20,AJ44&lt;AJ43),0,1))))</f>
        <v>0</v>
      </c>
      <c r="BH44" s="63">
        <f>IF(B44&lt;&gt;1,IF(AND(AQ44&gt;0,AR44&gt;AR43),0,IF(AND(AQ44&lt;0,AR44&lt;AR43),0,1)),IF(AND(AQ44&gt;0,AR44&gt;Parameters!$C$40),0,IF(AND(AQ44&lt;0,AR44&lt;Parameters!$C$40),0,1)))</f>
        <v>0</v>
      </c>
      <c r="BI44" s="63">
        <f>IF(AND(B44=1,AT44=E44),0,IF(AND(AW43&lt;Parameters!$C$24,AT44=0),0,IF(AND(AW43&lt;Parameters!$C$25,AT43=0,AT44=0),0,IF(AT44=E44,0,1))))</f>
        <v>0</v>
      </c>
      <c r="BJ44" s="63">
        <f>IF(B44&lt;&gt;1,IF(AND(AV44&gt;0,AW44&gt;AW43),0,IF(AND(AV44&lt;0,AW44&lt;AW43),0,1)),IF(AND(AV44&gt;0,AW44&gt;Parameters!$C$40),0,IF(AND(AV44&lt;0,AW44&lt;Parameters!$C$40),0,1)))</f>
        <v>0</v>
      </c>
      <c r="BK44" s="91">
        <f t="shared" si="18"/>
        <v>0</v>
      </c>
      <c r="BL44" s="74"/>
      <c r="BM44" s="74"/>
    </row>
    <row r="45" spans="2:65" x14ac:dyDescent="0.3">
      <c r="B45" s="101">
        <f>Data_Revised!B45</f>
        <v>42</v>
      </c>
      <c r="C45" s="7">
        <f>Data_Revised!C45</f>
        <v>17000</v>
      </c>
      <c r="D45" s="7">
        <f>Data_Revised!D45</f>
        <v>10500</v>
      </c>
      <c r="E45" s="7">
        <f>Data_Revised!E45</f>
        <v>24000</v>
      </c>
      <c r="F45" s="7">
        <f>Data_Revised!F45</f>
        <v>17500</v>
      </c>
      <c r="G45" s="7">
        <f>Data_Revised!G45</f>
        <v>16099.999999999998</v>
      </c>
      <c r="H45" s="7">
        <f>Data_Revised!H45</f>
        <v>15900</v>
      </c>
      <c r="I45" s="12">
        <f>Data_Revised!I45</f>
        <v>8</v>
      </c>
      <c r="J45" s="8"/>
      <c r="K45" s="56">
        <f t="shared" si="19"/>
        <v>4</v>
      </c>
      <c r="L45" s="60">
        <f>IF(B45=1,0,IF(K45&lt;=Parameters!$C$3,Parameters!$D$3,Parameters!$D$4))</f>
        <v>5.0000000000000001E-3</v>
      </c>
      <c r="M45" s="7">
        <f>IF(B45=1,Parameters!$C$27,ROUNDDOWN(M44*(1+L45),0))</f>
        <v>14699</v>
      </c>
      <c r="N45" s="63">
        <f>IF(B45=1,Parameters!$C$28,IF(K45&lt;&gt;K44,ROUND(N44*(1+Parameters!$C$29),2),N44))</f>
        <v>67.5</v>
      </c>
      <c r="O45" s="63">
        <f t="shared" si="4"/>
        <v>992182.5</v>
      </c>
      <c r="P45" s="60">
        <f>IF(K45=1,Parameters!$C$31,IF(K45&lt;&gt;K44,IF(N45&lt;=Parameters!$C$7,P44+Parameters!$D$7,P44+Parameters!$D$8),P44))</f>
        <v>8.9999999999999983E-2</v>
      </c>
      <c r="Q45" s="63">
        <f t="shared" si="5"/>
        <v>61.43</v>
      </c>
      <c r="R45" s="63">
        <f t="shared" si="6"/>
        <v>1044310</v>
      </c>
      <c r="S45" s="7">
        <f t="shared" si="7"/>
        <v>31699</v>
      </c>
      <c r="T45" s="63">
        <f t="shared" si="8"/>
        <v>2036492.5</v>
      </c>
      <c r="U45" s="63">
        <f t="shared" si="9"/>
        <v>64.244692261585541</v>
      </c>
      <c r="V45" s="63">
        <f>ROUND(U45*(1+Parameters!$C$34),2)</f>
        <v>86.73</v>
      </c>
      <c r="W45" s="63">
        <f>ROUNDDOWN(S45*Parameters!$C$33,0)</f>
        <v>12679</v>
      </c>
      <c r="X45" s="66">
        <f t="shared" si="10"/>
        <v>1099649.6700000002</v>
      </c>
      <c r="Y45" s="8"/>
      <c r="Z45" s="69">
        <f>IF($B45=1,Parameters!C$13,IF(AND($K45&lt;&gt;$K44,MOD($K45-1,Parameters!C$14)=0),ROUND(Z44*(1+Parameters!C$15),2),Z44))</f>
        <v>65</v>
      </c>
      <c r="AA45" s="63">
        <f>IF($B45=1,Parameters!D$13,IF(AND($K45&lt;&gt;$K44,MOD($K45-1,Parameters!D$14)=0),ROUND(AA44*(1+Parameters!D$15),2),AA44))</f>
        <v>31.5</v>
      </c>
      <c r="AB45" s="63">
        <f>IF($B45=1,Parameters!E$13,IF(AND($K45&lt;&gt;$K44,MOD($K45-1,Parameters!E$14)=0),ROUND(AB44*(1+Parameters!E$15),2),AB44))</f>
        <v>40</v>
      </c>
      <c r="AC45" s="63">
        <f>IF($B45=1,Parameters!F$13,IF(AND($K45&lt;&gt;$K44,MOD($K45-1,Parameters!F$14)=0),ROUND(AC44*(1+Parameters!F$15),2),AC44))</f>
        <v>55</v>
      </c>
      <c r="AD45" s="63">
        <f t="shared" si="11"/>
        <v>682500</v>
      </c>
      <c r="AE45" s="63">
        <f t="shared" si="2"/>
        <v>756000</v>
      </c>
      <c r="AF45" s="63">
        <f t="shared" si="2"/>
        <v>700000</v>
      </c>
      <c r="AG45" s="66">
        <f t="shared" si="2"/>
        <v>885499.99999999988</v>
      </c>
      <c r="AH45" s="8"/>
      <c r="AI45" s="72">
        <f>IF(B45=1,0,IF(I44&lt;Parameters!$C$18,Parameters!$D$18,IF(I44=Parameters!$C$19,Parameters!$D$19,Parameters!$D$20)))</f>
        <v>0.02</v>
      </c>
      <c r="AJ45" s="63">
        <f>IF(B45=1,Parameters!$C$36,ROUND(AJ44*(1+AI45),2))</f>
        <v>28.7</v>
      </c>
      <c r="AK45" s="63">
        <f>H45/Parameters!$C$38*(Parameters!$C$38-I45)*AJ45</f>
        <v>334642</v>
      </c>
      <c r="AL45" s="63">
        <f>I45*Parameters!$C$37</f>
        <v>160000</v>
      </c>
      <c r="AM45" s="66">
        <f t="shared" si="12"/>
        <v>174642</v>
      </c>
      <c r="AN45" s="8"/>
      <c r="AO45" s="69">
        <f t="shared" si="13"/>
        <v>3019791.67</v>
      </c>
      <c r="AP45" s="63">
        <f t="shared" si="14"/>
        <v>3474992.5</v>
      </c>
      <c r="AQ45" s="76">
        <f t="shared" si="15"/>
        <v>-615200.83000000019</v>
      </c>
      <c r="AR45" s="66">
        <f>IF(B45=1,Parameters!$C$40+AQ45,AR44+AQ45)</f>
        <v>15123620.209999999</v>
      </c>
      <c r="AT45" s="56">
        <f>IF(B45=1,E45,IF(AW44&lt;Parameters!$C$24,0,IF(AND(AW44&lt;Parameters!$C$25,AT44=0),0,E45)))</f>
        <v>24000</v>
      </c>
      <c r="AU45" s="63">
        <f t="shared" si="20"/>
        <v>756000</v>
      </c>
      <c r="AV45" s="76">
        <f t="shared" si="16"/>
        <v>-615200.83000000019</v>
      </c>
      <c r="AW45" s="66">
        <f>IF(G45=1,Parameters!$C$40+AV45,AW44+AV45)</f>
        <v>15123620.209999999</v>
      </c>
      <c r="AY45" s="69">
        <f>IF(AND(B45=1,M45=Parameters!$C$27),0,IF(AND(K45&lt;=Parameters!$C$3,M45&gt;M44),0,IF(M45&lt;M44,0,1)))</f>
        <v>0</v>
      </c>
      <c r="AZ45" s="63">
        <f>IF(AND(B45=1,N45=Parameters!$C$28),0,IF(AND(K45&lt;&gt;K44,N45&gt;N44),0,IF(N45=N44,0,1)))</f>
        <v>0</v>
      </c>
      <c r="BA45" s="76">
        <f>IF(AND(B45=1,P45=Parameters!$C$31),0,IF(AND(K45&lt;&gt;K44,N45&lt;=Parameters!$C$7,P45&gt;P44),0,IF(AND(K45&lt;&gt;K44,N45&gt;Parameters!$C$8,P45=P44),0,IF(AND(K45=K44,P45=P44),0,1))))</f>
        <v>0</v>
      </c>
      <c r="BB45" s="76">
        <f t="shared" si="17"/>
        <v>0</v>
      </c>
      <c r="BC45" s="76">
        <f>IF(AND($B45=1,Z45=Parameters!C$13),0,IF(AND($K45&lt;&gt;$K44,MOD($K45-1,Parameters!C$14)=0,Z45&gt;Z44),0,IF(Z45=Z44,0,1)))</f>
        <v>0</v>
      </c>
      <c r="BD45" s="76">
        <f>IF(AND($B45=1,AA45=Parameters!D$13),0,IF(AND($K45&lt;&gt;$K44,MOD($K45-1,Parameters!D$14)=0,AA45&gt;AA44),0,IF(AA45=AA44,0,1)))</f>
        <v>0</v>
      </c>
      <c r="BE45" s="76">
        <f>IF(AND($B45=1,AB45=Parameters!E$13),0,IF(AND($K45&lt;&gt;$K44,MOD($K45-1,Parameters!E$14)=0,AB45&gt;AB44),0,IF(AB45=AB44,0,1)))</f>
        <v>0</v>
      </c>
      <c r="BF45" s="76">
        <f>IF(AND($B45=1,AC45=Parameters!F$13),0,IF(AND($K45&lt;&gt;$K44,MOD($K45-1,Parameters!F$14)=0,AC45&gt;AC44),0,IF(AC45=AC44,0,1)))</f>
        <v>0</v>
      </c>
      <c r="BG45" s="76">
        <f>IF(AND(B45=1,AJ45=Parameters!$C$36),0,IF(AND(I44&lt;Parameters!$C$18,AJ45&gt;AJ44),0,IF(AND(I44=Parameters!$C$19,AJ45=AJ44),0,IF(AND(I44&gt;Parameters!$C$20,AJ45&lt;AJ44),0,1))))</f>
        <v>0</v>
      </c>
      <c r="BH45" s="63">
        <f>IF(B45&lt;&gt;1,IF(AND(AQ45&gt;0,AR45&gt;AR44),0,IF(AND(AQ45&lt;0,AR45&lt;AR44),0,1)),IF(AND(AQ45&gt;0,AR45&gt;Parameters!$C$40),0,IF(AND(AQ45&lt;0,AR45&lt;Parameters!$C$40),0,1)))</f>
        <v>0</v>
      </c>
      <c r="BI45" s="63">
        <f>IF(AND(B45=1,AT45=E45),0,IF(AND(AW44&lt;Parameters!$C$24,AT45=0),0,IF(AND(AW44&lt;Parameters!$C$25,AT44=0,AT45=0),0,IF(AT45=E45,0,1))))</f>
        <v>0</v>
      </c>
      <c r="BJ45" s="63">
        <f>IF(B45&lt;&gt;1,IF(AND(AV45&gt;0,AW45&gt;AW44),0,IF(AND(AV45&lt;0,AW45&lt;AW44),0,1)),IF(AND(AV45&gt;0,AW45&gt;Parameters!$C$40),0,IF(AND(AV45&lt;0,AW45&lt;Parameters!$C$40),0,1)))</f>
        <v>0</v>
      </c>
      <c r="BK45" s="91">
        <f t="shared" si="18"/>
        <v>0</v>
      </c>
      <c r="BL45" s="74"/>
      <c r="BM45" s="74"/>
    </row>
    <row r="46" spans="2:65" x14ac:dyDescent="0.3">
      <c r="B46" s="101">
        <f>Data_Revised!B46</f>
        <v>43</v>
      </c>
      <c r="C46" s="7">
        <f>Data_Revised!C46</f>
        <v>18000</v>
      </c>
      <c r="D46" s="7">
        <f>Data_Revised!D46</f>
        <v>10000</v>
      </c>
      <c r="E46" s="7">
        <f>Data_Revised!E46</f>
        <v>22500</v>
      </c>
      <c r="F46" s="7">
        <f>Data_Revised!F46</f>
        <v>18200</v>
      </c>
      <c r="G46" s="7">
        <f>Data_Revised!G46</f>
        <v>14000</v>
      </c>
      <c r="H46" s="7">
        <f>Data_Revised!H46</f>
        <v>13200</v>
      </c>
      <c r="I46" s="12">
        <f>Data_Revised!I46</f>
        <v>5</v>
      </c>
      <c r="J46" s="8"/>
      <c r="K46" s="56">
        <f t="shared" si="19"/>
        <v>4</v>
      </c>
      <c r="L46" s="60">
        <f>IF(B46=1,0,IF(K46&lt;=Parameters!$C$3,Parameters!$D$3,Parameters!$D$4))</f>
        <v>5.0000000000000001E-3</v>
      </c>
      <c r="M46" s="7">
        <f>IF(B46=1,Parameters!$C$27,ROUNDDOWN(M45*(1+L46),0))</f>
        <v>14772</v>
      </c>
      <c r="N46" s="63">
        <f>IF(B46=1,Parameters!$C$28,IF(K46&lt;&gt;K45,ROUND(N45*(1+Parameters!$C$29),2),N45))</f>
        <v>67.5</v>
      </c>
      <c r="O46" s="63">
        <f t="shared" si="4"/>
        <v>997110</v>
      </c>
      <c r="P46" s="60">
        <f>IF(K46=1,Parameters!$C$31,IF(K46&lt;&gt;K45,IF(N46&lt;=Parameters!$C$7,P45+Parameters!$D$7,P45+Parameters!$D$8),P45))</f>
        <v>8.9999999999999983E-2</v>
      </c>
      <c r="Q46" s="63">
        <f t="shared" si="5"/>
        <v>61.43</v>
      </c>
      <c r="R46" s="63">
        <f t="shared" si="6"/>
        <v>1105740</v>
      </c>
      <c r="S46" s="7">
        <f t="shared" si="7"/>
        <v>32772</v>
      </c>
      <c r="T46" s="63">
        <f t="shared" si="8"/>
        <v>2102850</v>
      </c>
      <c r="U46" s="63">
        <f t="shared" si="9"/>
        <v>64.166056389600882</v>
      </c>
      <c r="V46" s="63">
        <f>ROUND(U46*(1+Parameters!$C$34),2)</f>
        <v>86.62</v>
      </c>
      <c r="W46" s="63">
        <f>ROUNDDOWN(S46*Parameters!$C$33,0)</f>
        <v>13108</v>
      </c>
      <c r="X46" s="66">
        <f t="shared" si="10"/>
        <v>1135414.96</v>
      </c>
      <c r="Y46" s="8"/>
      <c r="Z46" s="69">
        <f>IF($B46=1,Parameters!C$13,IF(AND($K46&lt;&gt;$K45,MOD($K46-1,Parameters!C$14)=0),ROUND(Z45*(1+Parameters!C$15),2),Z45))</f>
        <v>65</v>
      </c>
      <c r="AA46" s="63">
        <f>IF($B46=1,Parameters!D$13,IF(AND($K46&lt;&gt;$K45,MOD($K46-1,Parameters!D$14)=0),ROUND(AA45*(1+Parameters!D$15),2),AA45))</f>
        <v>31.5</v>
      </c>
      <c r="AB46" s="63">
        <f>IF($B46=1,Parameters!E$13,IF(AND($K46&lt;&gt;$K45,MOD($K46-1,Parameters!E$14)=0),ROUND(AB45*(1+Parameters!E$15),2),AB45))</f>
        <v>40</v>
      </c>
      <c r="AC46" s="63">
        <f>IF($B46=1,Parameters!F$13,IF(AND($K46&lt;&gt;$K45,MOD($K46-1,Parameters!F$14)=0),ROUND(AC45*(1+Parameters!F$15),2),AC45))</f>
        <v>55</v>
      </c>
      <c r="AD46" s="63">
        <f t="shared" si="11"/>
        <v>650000</v>
      </c>
      <c r="AE46" s="63">
        <f t="shared" si="2"/>
        <v>708750</v>
      </c>
      <c r="AF46" s="63">
        <f t="shared" si="2"/>
        <v>728000</v>
      </c>
      <c r="AG46" s="66">
        <f t="shared" si="2"/>
        <v>770000</v>
      </c>
      <c r="AH46" s="8"/>
      <c r="AI46" s="72">
        <f>IF(B46=1,0,IF(I45&lt;Parameters!$C$18,Parameters!$D$18,IF(I45=Parameters!$C$19,Parameters!$D$19,Parameters!$D$20)))</f>
        <v>-0.01</v>
      </c>
      <c r="AJ46" s="63">
        <f>IF(B46=1,Parameters!$C$36,ROUND(AJ45*(1+AI46),2))</f>
        <v>28.41</v>
      </c>
      <c r="AK46" s="63">
        <f>H46/Parameters!$C$38*(Parameters!$C$38-I46)*AJ46</f>
        <v>312510</v>
      </c>
      <c r="AL46" s="63">
        <f>I46*Parameters!$C$37</f>
        <v>100000</v>
      </c>
      <c r="AM46" s="66">
        <f t="shared" si="12"/>
        <v>212510</v>
      </c>
      <c r="AN46" s="8"/>
      <c r="AO46" s="69">
        <f t="shared" si="13"/>
        <v>2945924.96</v>
      </c>
      <c r="AP46" s="63">
        <f t="shared" si="14"/>
        <v>3461600</v>
      </c>
      <c r="AQ46" s="76">
        <f t="shared" si="15"/>
        <v>-615675.04</v>
      </c>
      <c r="AR46" s="66">
        <f>IF(B46=1,Parameters!$C$40+AQ46,AR45+AQ46)</f>
        <v>14507945.169999998</v>
      </c>
      <c r="AT46" s="56">
        <f>IF(B46=1,E46,IF(AW45&lt;Parameters!$C$24,0,IF(AND(AW45&lt;Parameters!$C$25,AT45=0),0,E46)))</f>
        <v>22500</v>
      </c>
      <c r="AU46" s="63">
        <f t="shared" si="20"/>
        <v>708750</v>
      </c>
      <c r="AV46" s="76">
        <f t="shared" si="16"/>
        <v>-615675.04</v>
      </c>
      <c r="AW46" s="66">
        <f>IF(G46=1,Parameters!$C$40+AV46,AW45+AV46)</f>
        <v>14507945.169999998</v>
      </c>
      <c r="AY46" s="69">
        <f>IF(AND(B46=1,M46=Parameters!$C$27),0,IF(AND(K46&lt;=Parameters!$C$3,M46&gt;M45),0,IF(M46&lt;M45,0,1)))</f>
        <v>0</v>
      </c>
      <c r="AZ46" s="63">
        <f>IF(AND(B46=1,N46=Parameters!$C$28),0,IF(AND(K46&lt;&gt;K45,N46&gt;N45),0,IF(N46=N45,0,1)))</f>
        <v>0</v>
      </c>
      <c r="BA46" s="76">
        <f>IF(AND(B46=1,P46=Parameters!$C$31),0,IF(AND(K46&lt;&gt;K45,N46&lt;=Parameters!$C$7,P46&gt;P45),0,IF(AND(K46&lt;&gt;K45,N46&gt;Parameters!$C$8,P46=P45),0,IF(AND(K46=K45,P46=P45),0,1))))</f>
        <v>0</v>
      </c>
      <c r="BB46" s="76">
        <f t="shared" si="17"/>
        <v>0</v>
      </c>
      <c r="BC46" s="76">
        <f>IF(AND($B46=1,Z46=Parameters!C$13),0,IF(AND($K46&lt;&gt;$K45,MOD($K46-1,Parameters!C$14)=0,Z46&gt;Z45),0,IF(Z46=Z45,0,1)))</f>
        <v>0</v>
      </c>
      <c r="BD46" s="76">
        <f>IF(AND($B46=1,AA46=Parameters!D$13),0,IF(AND($K46&lt;&gt;$K45,MOD($K46-1,Parameters!D$14)=0,AA46&gt;AA45),0,IF(AA46=AA45,0,1)))</f>
        <v>0</v>
      </c>
      <c r="BE46" s="76">
        <f>IF(AND($B46=1,AB46=Parameters!E$13),0,IF(AND($K46&lt;&gt;$K45,MOD($K46-1,Parameters!E$14)=0,AB46&gt;AB45),0,IF(AB46=AB45,0,1)))</f>
        <v>0</v>
      </c>
      <c r="BF46" s="76">
        <f>IF(AND($B46=1,AC46=Parameters!F$13),0,IF(AND($K46&lt;&gt;$K45,MOD($K46-1,Parameters!F$14)=0,AC46&gt;AC45),0,IF(AC46=AC45,0,1)))</f>
        <v>0</v>
      </c>
      <c r="BG46" s="76">
        <f>IF(AND(B46=1,AJ46=Parameters!$C$36),0,IF(AND(I45&lt;Parameters!$C$18,AJ46&gt;AJ45),0,IF(AND(I45=Parameters!$C$19,AJ46=AJ45),0,IF(AND(I45&gt;Parameters!$C$20,AJ46&lt;AJ45),0,1))))</f>
        <v>0</v>
      </c>
      <c r="BH46" s="63">
        <f>IF(B46&lt;&gt;1,IF(AND(AQ46&gt;0,AR46&gt;AR45),0,IF(AND(AQ46&lt;0,AR46&lt;AR45),0,1)),IF(AND(AQ46&gt;0,AR46&gt;Parameters!$C$40),0,IF(AND(AQ46&lt;0,AR46&lt;Parameters!$C$40),0,1)))</f>
        <v>0</v>
      </c>
      <c r="BI46" s="63">
        <f>IF(AND(B46=1,AT46=E46),0,IF(AND(AW45&lt;Parameters!$C$24,AT46=0),0,IF(AND(AW45&lt;Parameters!$C$25,AT45=0,AT46=0),0,IF(AT46=E46,0,1))))</f>
        <v>0</v>
      </c>
      <c r="BJ46" s="63">
        <f>IF(B46&lt;&gt;1,IF(AND(AV46&gt;0,AW46&gt;AW45),0,IF(AND(AV46&lt;0,AW46&lt;AW45),0,1)),IF(AND(AV46&gt;0,AW46&gt;Parameters!$C$40),0,IF(AND(AV46&lt;0,AW46&lt;Parameters!$C$40),0,1)))</f>
        <v>0</v>
      </c>
      <c r="BK46" s="91">
        <f t="shared" si="18"/>
        <v>0</v>
      </c>
      <c r="BL46" s="74"/>
      <c r="BM46" s="74"/>
    </row>
    <row r="47" spans="2:65" x14ac:dyDescent="0.3">
      <c r="B47" s="101">
        <f>Data_Revised!B47</f>
        <v>44</v>
      </c>
      <c r="C47" s="7">
        <f>Data_Revised!C47</f>
        <v>11000</v>
      </c>
      <c r="D47" s="7">
        <f>Data_Revised!D47</f>
        <v>7500</v>
      </c>
      <c r="E47" s="7">
        <f>Data_Revised!E47</f>
        <v>19500</v>
      </c>
      <c r="F47" s="7">
        <f>Data_Revised!F47</f>
        <v>22400</v>
      </c>
      <c r="G47" s="7">
        <f>Data_Revised!G47</f>
        <v>15399.999999999998</v>
      </c>
      <c r="H47" s="7">
        <f>Data_Revised!H47</f>
        <v>17700</v>
      </c>
      <c r="I47" s="12">
        <f>Data_Revised!I47</f>
        <v>7</v>
      </c>
      <c r="J47" s="8"/>
      <c r="K47" s="56">
        <f t="shared" si="19"/>
        <v>4</v>
      </c>
      <c r="L47" s="60">
        <f>IF(B47=1,0,IF(K47&lt;=Parameters!$C$3,Parameters!$D$3,Parameters!$D$4))</f>
        <v>5.0000000000000001E-3</v>
      </c>
      <c r="M47" s="7">
        <f>IF(B47=1,Parameters!$C$27,ROUNDDOWN(M46*(1+L47),0))</f>
        <v>14845</v>
      </c>
      <c r="N47" s="63">
        <f>IF(B47=1,Parameters!$C$28,IF(K47&lt;&gt;K46,ROUND(N46*(1+Parameters!$C$29),2),N46))</f>
        <v>67.5</v>
      </c>
      <c r="O47" s="63">
        <f t="shared" si="4"/>
        <v>1002037.5</v>
      </c>
      <c r="P47" s="60">
        <f>IF(K47=1,Parameters!$C$31,IF(K47&lt;&gt;K46,IF(N47&lt;=Parameters!$C$7,P46+Parameters!$D$7,P46+Parameters!$D$8),P46))</f>
        <v>8.9999999999999983E-2</v>
      </c>
      <c r="Q47" s="63">
        <f t="shared" si="5"/>
        <v>61.43</v>
      </c>
      <c r="R47" s="63">
        <f t="shared" si="6"/>
        <v>675730</v>
      </c>
      <c r="S47" s="7">
        <f t="shared" si="7"/>
        <v>25845</v>
      </c>
      <c r="T47" s="63">
        <f t="shared" si="8"/>
        <v>1677767.5</v>
      </c>
      <c r="U47" s="63">
        <f t="shared" si="9"/>
        <v>64.91652157090347</v>
      </c>
      <c r="V47" s="63">
        <f>ROUND(U47*(1+Parameters!$C$34),2)</f>
        <v>87.64</v>
      </c>
      <c r="W47" s="63">
        <f>ROUNDDOWN(S47*Parameters!$C$33,0)</f>
        <v>10338</v>
      </c>
      <c r="X47" s="66">
        <f t="shared" si="10"/>
        <v>906022.32</v>
      </c>
      <c r="Y47" s="8"/>
      <c r="Z47" s="69">
        <f>IF($B47=1,Parameters!C$13,IF(AND($K47&lt;&gt;$K46,MOD($K47-1,Parameters!C$14)=0),ROUND(Z46*(1+Parameters!C$15),2),Z46))</f>
        <v>65</v>
      </c>
      <c r="AA47" s="63">
        <f>IF($B47=1,Parameters!D$13,IF(AND($K47&lt;&gt;$K46,MOD($K47-1,Parameters!D$14)=0),ROUND(AA46*(1+Parameters!D$15),2),AA46))</f>
        <v>31.5</v>
      </c>
      <c r="AB47" s="63">
        <f>IF($B47=1,Parameters!E$13,IF(AND($K47&lt;&gt;$K46,MOD($K47-1,Parameters!E$14)=0),ROUND(AB46*(1+Parameters!E$15),2),AB46))</f>
        <v>40</v>
      </c>
      <c r="AC47" s="63">
        <f>IF($B47=1,Parameters!F$13,IF(AND($K47&lt;&gt;$K46,MOD($K47-1,Parameters!F$14)=0),ROUND(AC46*(1+Parameters!F$15),2),AC46))</f>
        <v>55</v>
      </c>
      <c r="AD47" s="63">
        <f t="shared" si="11"/>
        <v>487500</v>
      </c>
      <c r="AE47" s="63">
        <f t="shared" si="2"/>
        <v>614250</v>
      </c>
      <c r="AF47" s="63">
        <f t="shared" si="2"/>
        <v>896000</v>
      </c>
      <c r="AG47" s="66">
        <f t="shared" si="2"/>
        <v>846999.99999999988</v>
      </c>
      <c r="AH47" s="8"/>
      <c r="AI47" s="72">
        <f>IF(B47=1,0,IF(I46&lt;Parameters!$C$18,Parameters!$D$18,IF(I46=Parameters!$C$19,Parameters!$D$19,Parameters!$D$20)))</f>
        <v>-0.01</v>
      </c>
      <c r="AJ47" s="63">
        <f>IF(B47=1,Parameters!$C$36,ROUND(AJ46*(1+AI47),2))</f>
        <v>28.13</v>
      </c>
      <c r="AK47" s="63">
        <f>H47/Parameters!$C$38*(Parameters!$C$38-I47)*AJ47</f>
        <v>381724.1</v>
      </c>
      <c r="AL47" s="63">
        <f>I47*Parameters!$C$37</f>
        <v>140000</v>
      </c>
      <c r="AM47" s="66">
        <f t="shared" si="12"/>
        <v>241724.09999999998</v>
      </c>
      <c r="AN47" s="8"/>
      <c r="AO47" s="69">
        <f t="shared" si="13"/>
        <v>3030746.42</v>
      </c>
      <c r="AP47" s="63">
        <f t="shared" si="14"/>
        <v>2779517.5</v>
      </c>
      <c r="AQ47" s="76">
        <f t="shared" si="15"/>
        <v>111228.91999999969</v>
      </c>
      <c r="AR47" s="66">
        <f>IF(B47=1,Parameters!$C$40+AQ47,AR46+AQ47)</f>
        <v>14619174.089999998</v>
      </c>
      <c r="AT47" s="56">
        <f>IF(B47=1,E47,IF(AW46&lt;Parameters!$C$24,0,IF(AND(AW46&lt;Parameters!$C$25,AT46=0),0,E47)))</f>
        <v>19500</v>
      </c>
      <c r="AU47" s="63">
        <f t="shared" si="20"/>
        <v>614250</v>
      </c>
      <c r="AV47" s="76">
        <f t="shared" si="16"/>
        <v>111228.91999999969</v>
      </c>
      <c r="AW47" s="66">
        <f>IF(G47=1,Parameters!$C$40+AV47,AW46+AV47)</f>
        <v>14619174.089999998</v>
      </c>
      <c r="AY47" s="69">
        <f>IF(AND(B47=1,M47=Parameters!$C$27),0,IF(AND(K47&lt;=Parameters!$C$3,M47&gt;M46),0,IF(M47&lt;M46,0,1)))</f>
        <v>0</v>
      </c>
      <c r="AZ47" s="63">
        <f>IF(AND(B47=1,N47=Parameters!$C$28),0,IF(AND(K47&lt;&gt;K46,N47&gt;N46),0,IF(N47=N46,0,1)))</f>
        <v>0</v>
      </c>
      <c r="BA47" s="76">
        <f>IF(AND(B47=1,P47=Parameters!$C$31),0,IF(AND(K47&lt;&gt;K46,N47&lt;=Parameters!$C$7,P47&gt;P46),0,IF(AND(K47&lt;&gt;K46,N47&gt;Parameters!$C$8,P47=P46),0,IF(AND(K47=K46,P47=P46),0,1))))</f>
        <v>0</v>
      </c>
      <c r="BB47" s="76">
        <f t="shared" si="17"/>
        <v>0</v>
      </c>
      <c r="BC47" s="76">
        <f>IF(AND($B47=1,Z47=Parameters!C$13),0,IF(AND($K47&lt;&gt;$K46,MOD($K47-1,Parameters!C$14)=0,Z47&gt;Z46),0,IF(Z47=Z46,0,1)))</f>
        <v>0</v>
      </c>
      <c r="BD47" s="76">
        <f>IF(AND($B47=1,AA47=Parameters!D$13),0,IF(AND($K47&lt;&gt;$K46,MOD($K47-1,Parameters!D$14)=0,AA47&gt;AA46),0,IF(AA47=AA46,0,1)))</f>
        <v>0</v>
      </c>
      <c r="BE47" s="76">
        <f>IF(AND($B47=1,AB47=Parameters!E$13),0,IF(AND($K47&lt;&gt;$K46,MOD($K47-1,Parameters!E$14)=0,AB47&gt;AB46),0,IF(AB47=AB46,0,1)))</f>
        <v>0</v>
      </c>
      <c r="BF47" s="76">
        <f>IF(AND($B47=1,AC47=Parameters!F$13),0,IF(AND($K47&lt;&gt;$K46,MOD($K47-1,Parameters!F$14)=0,AC47&gt;AC46),0,IF(AC47=AC46,0,1)))</f>
        <v>0</v>
      </c>
      <c r="BG47" s="76">
        <f>IF(AND(B47=1,AJ47=Parameters!$C$36),0,IF(AND(I46&lt;Parameters!$C$18,AJ47&gt;AJ46),0,IF(AND(I46=Parameters!$C$19,AJ47=AJ46),0,IF(AND(I46&gt;Parameters!$C$20,AJ47&lt;AJ46),0,1))))</f>
        <v>0</v>
      </c>
      <c r="BH47" s="63">
        <f>IF(B47&lt;&gt;1,IF(AND(AQ47&gt;0,AR47&gt;AR46),0,IF(AND(AQ47&lt;0,AR47&lt;AR46),0,1)),IF(AND(AQ47&gt;0,AR47&gt;Parameters!$C$40),0,IF(AND(AQ47&lt;0,AR47&lt;Parameters!$C$40),0,1)))</f>
        <v>0</v>
      </c>
      <c r="BI47" s="63">
        <f>IF(AND(B47=1,AT47=E47),0,IF(AND(AW46&lt;Parameters!$C$24,AT47=0),0,IF(AND(AW46&lt;Parameters!$C$25,AT46=0,AT47=0),0,IF(AT47=E47,0,1))))</f>
        <v>0</v>
      </c>
      <c r="BJ47" s="63">
        <f>IF(B47&lt;&gt;1,IF(AND(AV47&gt;0,AW47&gt;AW46),0,IF(AND(AV47&lt;0,AW47&lt;AW46),0,1)),IF(AND(AV47&gt;0,AW47&gt;Parameters!$C$40),0,IF(AND(AV47&lt;0,AW47&lt;Parameters!$C$40),0,1)))</f>
        <v>0</v>
      </c>
      <c r="BK47" s="91">
        <f t="shared" si="18"/>
        <v>0</v>
      </c>
      <c r="BL47" s="74"/>
      <c r="BM47" s="74"/>
    </row>
    <row r="48" spans="2:65" x14ac:dyDescent="0.3">
      <c r="B48" s="101">
        <f>Data_Revised!B48</f>
        <v>45</v>
      </c>
      <c r="C48" s="7">
        <f>Data_Revised!C48</f>
        <v>12500</v>
      </c>
      <c r="D48" s="7">
        <f>Data_Revised!D48</f>
        <v>7500</v>
      </c>
      <c r="E48" s="7">
        <f>Data_Revised!E48</f>
        <v>16500</v>
      </c>
      <c r="F48" s="7">
        <f>Data_Revised!F48</f>
        <v>19600</v>
      </c>
      <c r="G48" s="7">
        <f>Data_Revised!G48</f>
        <v>13300</v>
      </c>
      <c r="H48" s="7">
        <f>Data_Revised!H48</f>
        <v>22500</v>
      </c>
      <c r="I48" s="12">
        <f>Data_Revised!I48</f>
        <v>3</v>
      </c>
      <c r="J48" s="8"/>
      <c r="K48" s="56">
        <f t="shared" si="19"/>
        <v>4</v>
      </c>
      <c r="L48" s="60">
        <f>IF(B48=1,0,IF(K48&lt;=Parameters!$C$3,Parameters!$D$3,Parameters!$D$4))</f>
        <v>5.0000000000000001E-3</v>
      </c>
      <c r="M48" s="7">
        <f>IF(B48=1,Parameters!$C$27,ROUNDDOWN(M47*(1+L48),0))</f>
        <v>14919</v>
      </c>
      <c r="N48" s="63">
        <f>IF(B48=1,Parameters!$C$28,IF(K48&lt;&gt;K47,ROUND(N47*(1+Parameters!$C$29),2),N47))</f>
        <v>67.5</v>
      </c>
      <c r="O48" s="63">
        <f t="shared" si="4"/>
        <v>1007032.5</v>
      </c>
      <c r="P48" s="60">
        <f>IF(K48=1,Parameters!$C$31,IF(K48&lt;&gt;K47,IF(N48&lt;=Parameters!$C$7,P47+Parameters!$D$7,P47+Parameters!$D$8),P47))</f>
        <v>8.9999999999999983E-2</v>
      </c>
      <c r="Q48" s="63">
        <f t="shared" si="5"/>
        <v>61.43</v>
      </c>
      <c r="R48" s="63">
        <f t="shared" si="6"/>
        <v>767875</v>
      </c>
      <c r="S48" s="7">
        <f t="shared" si="7"/>
        <v>27419</v>
      </c>
      <c r="T48" s="63">
        <f t="shared" si="8"/>
        <v>1774907.5</v>
      </c>
      <c r="U48" s="63">
        <f t="shared" si="9"/>
        <v>64.732758306283969</v>
      </c>
      <c r="V48" s="63">
        <f>ROUND(U48*(1+Parameters!$C$34),2)</f>
        <v>87.39</v>
      </c>
      <c r="W48" s="63">
        <f>ROUNDDOWN(S48*Parameters!$C$33,0)</f>
        <v>10967</v>
      </c>
      <c r="X48" s="66">
        <f t="shared" si="10"/>
        <v>958406.13</v>
      </c>
      <c r="Y48" s="8"/>
      <c r="Z48" s="69">
        <f>IF($B48=1,Parameters!C$13,IF(AND($K48&lt;&gt;$K47,MOD($K48-1,Parameters!C$14)=0),ROUND(Z47*(1+Parameters!C$15),2),Z47))</f>
        <v>65</v>
      </c>
      <c r="AA48" s="63">
        <f>IF($B48=1,Parameters!D$13,IF(AND($K48&lt;&gt;$K47,MOD($K48-1,Parameters!D$14)=0),ROUND(AA47*(1+Parameters!D$15),2),AA47))</f>
        <v>31.5</v>
      </c>
      <c r="AB48" s="63">
        <f>IF($B48=1,Parameters!E$13,IF(AND($K48&lt;&gt;$K47,MOD($K48-1,Parameters!E$14)=0),ROUND(AB47*(1+Parameters!E$15),2),AB47))</f>
        <v>40</v>
      </c>
      <c r="AC48" s="63">
        <f>IF($B48=1,Parameters!F$13,IF(AND($K48&lt;&gt;$K47,MOD($K48-1,Parameters!F$14)=0),ROUND(AC47*(1+Parameters!F$15),2),AC47))</f>
        <v>55</v>
      </c>
      <c r="AD48" s="63">
        <f t="shared" si="11"/>
        <v>487500</v>
      </c>
      <c r="AE48" s="63">
        <f t="shared" si="2"/>
        <v>519750</v>
      </c>
      <c r="AF48" s="63">
        <f t="shared" si="2"/>
        <v>784000</v>
      </c>
      <c r="AG48" s="66">
        <f t="shared" si="2"/>
        <v>731500</v>
      </c>
      <c r="AH48" s="8"/>
      <c r="AI48" s="72">
        <f>IF(B48=1,0,IF(I47&lt;Parameters!$C$18,Parameters!$D$18,IF(I47=Parameters!$C$19,Parameters!$D$19,Parameters!$D$20)))</f>
        <v>-0.01</v>
      </c>
      <c r="AJ48" s="63">
        <f>IF(B48=1,Parameters!$C$36,ROUND(AJ47*(1+AI48),2))</f>
        <v>27.85</v>
      </c>
      <c r="AK48" s="63">
        <f>H48/Parameters!$C$38*(Parameters!$C$38-I48)*AJ48</f>
        <v>563962.5</v>
      </c>
      <c r="AL48" s="63">
        <f>I48*Parameters!$C$37</f>
        <v>60000</v>
      </c>
      <c r="AM48" s="66">
        <f t="shared" si="12"/>
        <v>503962.5</v>
      </c>
      <c r="AN48" s="8"/>
      <c r="AO48" s="69">
        <f t="shared" si="13"/>
        <v>3037868.63</v>
      </c>
      <c r="AP48" s="63">
        <f t="shared" si="14"/>
        <v>2782157.5</v>
      </c>
      <c r="AQ48" s="76">
        <f t="shared" si="15"/>
        <v>195711.12999999989</v>
      </c>
      <c r="AR48" s="66">
        <f>IF(B48=1,Parameters!$C$40+AQ48,AR47+AQ48)</f>
        <v>14814885.219999999</v>
      </c>
      <c r="AT48" s="56">
        <f>IF(B48=1,E48,IF(AW47&lt;Parameters!$C$24,0,IF(AND(AW47&lt;Parameters!$C$25,AT47=0),0,E48)))</f>
        <v>16500</v>
      </c>
      <c r="AU48" s="63">
        <f t="shared" si="20"/>
        <v>519750</v>
      </c>
      <c r="AV48" s="76">
        <f t="shared" si="16"/>
        <v>195711.12999999989</v>
      </c>
      <c r="AW48" s="66">
        <f>IF(G48=1,Parameters!$C$40+AV48,AW47+AV48)</f>
        <v>14814885.219999999</v>
      </c>
      <c r="AY48" s="69">
        <f>IF(AND(B48=1,M48=Parameters!$C$27),0,IF(AND(K48&lt;=Parameters!$C$3,M48&gt;M47),0,IF(M48&lt;M47,0,1)))</f>
        <v>0</v>
      </c>
      <c r="AZ48" s="63">
        <f>IF(AND(B48=1,N48=Parameters!$C$28),0,IF(AND(K48&lt;&gt;K47,N48&gt;N47),0,IF(N48=N47,0,1)))</f>
        <v>0</v>
      </c>
      <c r="BA48" s="76">
        <f>IF(AND(B48=1,P48=Parameters!$C$31),0,IF(AND(K48&lt;&gt;K47,N48&lt;=Parameters!$C$7,P48&gt;P47),0,IF(AND(K48&lt;&gt;K47,N48&gt;Parameters!$C$8,P48=P47),0,IF(AND(K48=K47,P48=P47),0,1))))</f>
        <v>0</v>
      </c>
      <c r="BB48" s="76">
        <f t="shared" si="17"/>
        <v>0</v>
      </c>
      <c r="BC48" s="76">
        <f>IF(AND($B48=1,Z48=Parameters!C$13),0,IF(AND($K48&lt;&gt;$K47,MOD($K48-1,Parameters!C$14)=0,Z48&gt;Z47),0,IF(Z48=Z47,0,1)))</f>
        <v>0</v>
      </c>
      <c r="BD48" s="76">
        <f>IF(AND($B48=1,AA48=Parameters!D$13),0,IF(AND($K48&lt;&gt;$K47,MOD($K48-1,Parameters!D$14)=0,AA48&gt;AA47),0,IF(AA48=AA47,0,1)))</f>
        <v>0</v>
      </c>
      <c r="BE48" s="76">
        <f>IF(AND($B48=1,AB48=Parameters!E$13),0,IF(AND($K48&lt;&gt;$K47,MOD($K48-1,Parameters!E$14)=0,AB48&gt;AB47),0,IF(AB48=AB47,0,1)))</f>
        <v>0</v>
      </c>
      <c r="BF48" s="76">
        <f>IF(AND($B48=1,AC48=Parameters!F$13),0,IF(AND($K48&lt;&gt;$K47,MOD($K48-1,Parameters!F$14)=0,AC48&gt;AC47),0,IF(AC48=AC47,0,1)))</f>
        <v>0</v>
      </c>
      <c r="BG48" s="76">
        <f>IF(AND(B48=1,AJ48=Parameters!$C$36),0,IF(AND(I47&lt;Parameters!$C$18,AJ48&gt;AJ47),0,IF(AND(I47=Parameters!$C$19,AJ48=AJ47),0,IF(AND(I47&gt;Parameters!$C$20,AJ48&lt;AJ47),0,1))))</f>
        <v>0</v>
      </c>
      <c r="BH48" s="63">
        <f>IF(B48&lt;&gt;1,IF(AND(AQ48&gt;0,AR48&gt;AR47),0,IF(AND(AQ48&lt;0,AR48&lt;AR47),0,1)),IF(AND(AQ48&gt;0,AR48&gt;Parameters!$C$40),0,IF(AND(AQ48&lt;0,AR48&lt;Parameters!$C$40),0,1)))</f>
        <v>0</v>
      </c>
      <c r="BI48" s="63">
        <f>IF(AND(B48=1,AT48=E48),0,IF(AND(AW47&lt;Parameters!$C$24,AT48=0),0,IF(AND(AW47&lt;Parameters!$C$25,AT47=0,AT48=0),0,IF(AT48=E48,0,1))))</f>
        <v>0</v>
      </c>
      <c r="BJ48" s="63">
        <f>IF(B48&lt;&gt;1,IF(AND(AV48&gt;0,AW48&gt;AW47),0,IF(AND(AV48&lt;0,AW48&lt;AW47),0,1)),IF(AND(AV48&gt;0,AW48&gt;Parameters!$C$40),0,IF(AND(AV48&lt;0,AW48&lt;Parameters!$C$40),0,1)))</f>
        <v>0</v>
      </c>
      <c r="BK48" s="91">
        <f t="shared" si="18"/>
        <v>0</v>
      </c>
      <c r="BL48" s="74"/>
      <c r="BM48" s="74"/>
    </row>
    <row r="49" spans="2:65" x14ac:dyDescent="0.3">
      <c r="B49" s="101">
        <f>Data_Revised!B49</f>
        <v>46</v>
      </c>
      <c r="C49" s="7">
        <f>Data_Revised!C49</f>
        <v>10500</v>
      </c>
      <c r="D49" s="7">
        <f>Data_Revised!D49</f>
        <v>7500</v>
      </c>
      <c r="E49" s="7">
        <f>Data_Revised!E49</f>
        <v>16500</v>
      </c>
      <c r="F49" s="7">
        <f>Data_Revised!F49</f>
        <v>18900</v>
      </c>
      <c r="G49" s="7">
        <f>Data_Revised!G49</f>
        <v>18900</v>
      </c>
      <c r="H49" s="7">
        <f>Data_Revised!H49</f>
        <v>19800</v>
      </c>
      <c r="I49" s="12">
        <f>Data_Revised!I49</f>
        <v>5</v>
      </c>
      <c r="J49" s="8"/>
      <c r="K49" s="56">
        <f t="shared" si="19"/>
        <v>4</v>
      </c>
      <c r="L49" s="60">
        <f>IF(B49=1,0,IF(K49&lt;=Parameters!$C$3,Parameters!$D$3,Parameters!$D$4))</f>
        <v>5.0000000000000001E-3</v>
      </c>
      <c r="M49" s="7">
        <f>IF(B49=1,Parameters!$C$27,ROUNDDOWN(M48*(1+L49),0))</f>
        <v>14993</v>
      </c>
      <c r="N49" s="63">
        <f>IF(B49=1,Parameters!$C$28,IF(K49&lt;&gt;K48,ROUND(N48*(1+Parameters!$C$29),2),N48))</f>
        <v>67.5</v>
      </c>
      <c r="O49" s="63">
        <f t="shared" si="4"/>
        <v>1012027.5</v>
      </c>
      <c r="P49" s="60">
        <f>IF(K49=1,Parameters!$C$31,IF(K49&lt;&gt;K48,IF(N49&lt;=Parameters!$C$7,P48+Parameters!$D$7,P48+Parameters!$D$8),P48))</f>
        <v>8.9999999999999983E-2</v>
      </c>
      <c r="Q49" s="63">
        <f t="shared" si="5"/>
        <v>61.43</v>
      </c>
      <c r="R49" s="63">
        <f t="shared" si="6"/>
        <v>645015</v>
      </c>
      <c r="S49" s="7">
        <f t="shared" si="7"/>
        <v>25493</v>
      </c>
      <c r="T49" s="63">
        <f t="shared" si="8"/>
        <v>1657042.5</v>
      </c>
      <c r="U49" s="63">
        <f t="shared" si="9"/>
        <v>64.999901933864194</v>
      </c>
      <c r="V49" s="63">
        <f>ROUND(U49*(1+Parameters!$C$34),2)</f>
        <v>87.75</v>
      </c>
      <c r="W49" s="63">
        <f>ROUNDDOWN(S49*Parameters!$C$33,0)</f>
        <v>10197</v>
      </c>
      <c r="X49" s="66">
        <f t="shared" si="10"/>
        <v>894786.75</v>
      </c>
      <c r="Y49" s="8"/>
      <c r="Z49" s="69">
        <f>IF($B49=1,Parameters!C$13,IF(AND($K49&lt;&gt;$K48,MOD($K49-1,Parameters!C$14)=0),ROUND(Z48*(1+Parameters!C$15),2),Z48))</f>
        <v>65</v>
      </c>
      <c r="AA49" s="63">
        <f>IF($B49=1,Parameters!D$13,IF(AND($K49&lt;&gt;$K48,MOD($K49-1,Parameters!D$14)=0),ROUND(AA48*(1+Parameters!D$15),2),AA48))</f>
        <v>31.5</v>
      </c>
      <c r="AB49" s="63">
        <f>IF($B49=1,Parameters!E$13,IF(AND($K49&lt;&gt;$K48,MOD($K49-1,Parameters!E$14)=0),ROUND(AB48*(1+Parameters!E$15),2),AB48))</f>
        <v>40</v>
      </c>
      <c r="AC49" s="63">
        <f>IF($B49=1,Parameters!F$13,IF(AND($K49&lt;&gt;$K48,MOD($K49-1,Parameters!F$14)=0),ROUND(AC48*(1+Parameters!F$15),2),AC48))</f>
        <v>55</v>
      </c>
      <c r="AD49" s="63">
        <f t="shared" si="11"/>
        <v>487500</v>
      </c>
      <c r="AE49" s="63">
        <f t="shared" si="2"/>
        <v>519750</v>
      </c>
      <c r="AF49" s="63">
        <f t="shared" si="2"/>
        <v>756000</v>
      </c>
      <c r="AG49" s="66">
        <f t="shared" si="2"/>
        <v>1039500</v>
      </c>
      <c r="AH49" s="8"/>
      <c r="AI49" s="72">
        <f>IF(B49=1,0,IF(I48&lt;Parameters!$C$18,Parameters!$D$18,IF(I48=Parameters!$C$19,Parameters!$D$19,Parameters!$D$20)))</f>
        <v>0.02</v>
      </c>
      <c r="AJ49" s="63">
        <f>IF(B49=1,Parameters!$C$36,ROUND(AJ48*(1+AI49),2))</f>
        <v>28.41</v>
      </c>
      <c r="AK49" s="63">
        <f>H49/Parameters!$C$38*(Parameters!$C$38-I49)*AJ49</f>
        <v>468765</v>
      </c>
      <c r="AL49" s="63">
        <f>I49*Parameters!$C$37</f>
        <v>100000</v>
      </c>
      <c r="AM49" s="66">
        <f t="shared" si="12"/>
        <v>368765</v>
      </c>
      <c r="AN49" s="8"/>
      <c r="AO49" s="69">
        <f t="shared" si="13"/>
        <v>3159051.75</v>
      </c>
      <c r="AP49" s="63">
        <f t="shared" si="14"/>
        <v>2664292.5</v>
      </c>
      <c r="AQ49" s="76">
        <f t="shared" si="15"/>
        <v>394759.25</v>
      </c>
      <c r="AR49" s="66">
        <f>IF(B49=1,Parameters!$C$40+AQ49,AR48+AQ49)</f>
        <v>15209644.469999999</v>
      </c>
      <c r="AT49" s="56">
        <f>IF(B49=1,E49,IF(AW48&lt;Parameters!$C$24,0,IF(AND(AW48&lt;Parameters!$C$25,AT48=0),0,E49)))</f>
        <v>16500</v>
      </c>
      <c r="AU49" s="63">
        <f t="shared" si="20"/>
        <v>519750</v>
      </c>
      <c r="AV49" s="76">
        <f t="shared" si="16"/>
        <v>394759.25</v>
      </c>
      <c r="AW49" s="66">
        <f>IF(G49=1,Parameters!$C$40+AV49,AW48+AV49)</f>
        <v>15209644.469999999</v>
      </c>
      <c r="AY49" s="69">
        <f>IF(AND(B49=1,M49=Parameters!$C$27),0,IF(AND(K49&lt;=Parameters!$C$3,M49&gt;M48),0,IF(M49&lt;M48,0,1)))</f>
        <v>0</v>
      </c>
      <c r="AZ49" s="63">
        <f>IF(AND(B49=1,N49=Parameters!$C$28),0,IF(AND(K49&lt;&gt;K48,N49&gt;N48),0,IF(N49=N48,0,1)))</f>
        <v>0</v>
      </c>
      <c r="BA49" s="76">
        <f>IF(AND(B49=1,P49=Parameters!$C$31),0,IF(AND(K49&lt;&gt;K48,N49&lt;=Parameters!$C$7,P49&gt;P48),0,IF(AND(K49&lt;&gt;K48,N49&gt;Parameters!$C$8,P49=P48),0,IF(AND(K49=K48,P49=P48),0,1))))</f>
        <v>0</v>
      </c>
      <c r="BB49" s="76">
        <f t="shared" si="17"/>
        <v>0</v>
      </c>
      <c r="BC49" s="76">
        <f>IF(AND($B49=1,Z49=Parameters!C$13),0,IF(AND($K49&lt;&gt;$K48,MOD($K49-1,Parameters!C$14)=0,Z49&gt;Z48),0,IF(Z49=Z48,0,1)))</f>
        <v>0</v>
      </c>
      <c r="BD49" s="76">
        <f>IF(AND($B49=1,AA49=Parameters!D$13),0,IF(AND($K49&lt;&gt;$K48,MOD($K49-1,Parameters!D$14)=0,AA49&gt;AA48),0,IF(AA49=AA48,0,1)))</f>
        <v>0</v>
      </c>
      <c r="BE49" s="76">
        <f>IF(AND($B49=1,AB49=Parameters!E$13),0,IF(AND($K49&lt;&gt;$K48,MOD($K49-1,Parameters!E$14)=0,AB49&gt;AB48),0,IF(AB49=AB48,0,1)))</f>
        <v>0</v>
      </c>
      <c r="BF49" s="76">
        <f>IF(AND($B49=1,AC49=Parameters!F$13),0,IF(AND($K49&lt;&gt;$K48,MOD($K49-1,Parameters!F$14)=0,AC49&gt;AC48),0,IF(AC49=AC48,0,1)))</f>
        <v>0</v>
      </c>
      <c r="BG49" s="76">
        <f>IF(AND(B49=1,AJ49=Parameters!$C$36),0,IF(AND(I48&lt;Parameters!$C$18,AJ49&gt;AJ48),0,IF(AND(I48=Parameters!$C$19,AJ49=AJ48),0,IF(AND(I48&gt;Parameters!$C$20,AJ49&lt;AJ48),0,1))))</f>
        <v>0</v>
      </c>
      <c r="BH49" s="63">
        <f>IF(B49&lt;&gt;1,IF(AND(AQ49&gt;0,AR49&gt;AR48),0,IF(AND(AQ49&lt;0,AR49&lt;AR48),0,1)),IF(AND(AQ49&gt;0,AR49&gt;Parameters!$C$40),0,IF(AND(AQ49&lt;0,AR49&lt;Parameters!$C$40),0,1)))</f>
        <v>0</v>
      </c>
      <c r="BI49" s="63">
        <f>IF(AND(B49=1,AT49=E49),0,IF(AND(AW48&lt;Parameters!$C$24,AT49=0),0,IF(AND(AW48&lt;Parameters!$C$25,AT48=0,AT49=0),0,IF(AT49=E49,0,1))))</f>
        <v>0</v>
      </c>
      <c r="BJ49" s="63">
        <f>IF(B49&lt;&gt;1,IF(AND(AV49&gt;0,AW49&gt;AW48),0,IF(AND(AV49&lt;0,AW49&lt;AW48),0,1)),IF(AND(AV49&gt;0,AW49&gt;Parameters!$C$40),0,IF(AND(AV49&lt;0,AW49&lt;Parameters!$C$40),0,1)))</f>
        <v>0</v>
      </c>
      <c r="BK49" s="91">
        <f t="shared" si="18"/>
        <v>0</v>
      </c>
      <c r="BL49" s="74"/>
      <c r="BM49" s="74"/>
    </row>
    <row r="50" spans="2:65" x14ac:dyDescent="0.3">
      <c r="B50" s="101">
        <f>Data_Revised!B50</f>
        <v>47</v>
      </c>
      <c r="C50" s="7">
        <f>Data_Revised!C50</f>
        <v>14500</v>
      </c>
      <c r="D50" s="7">
        <f>Data_Revised!D50</f>
        <v>12000</v>
      </c>
      <c r="E50" s="7">
        <f>Data_Revised!E50</f>
        <v>18500</v>
      </c>
      <c r="F50" s="7">
        <f>Data_Revised!F50</f>
        <v>18200</v>
      </c>
      <c r="G50" s="7">
        <f>Data_Revised!G50</f>
        <v>18900</v>
      </c>
      <c r="H50" s="7">
        <f>Data_Revised!H50</f>
        <v>13800</v>
      </c>
      <c r="I50" s="12">
        <f>Data_Revised!I50</f>
        <v>2</v>
      </c>
      <c r="J50" s="8"/>
      <c r="K50" s="56">
        <f t="shared" si="19"/>
        <v>4</v>
      </c>
      <c r="L50" s="60">
        <f>IF(B50=1,0,IF(K50&lt;=Parameters!$C$3,Parameters!$D$3,Parameters!$D$4))</f>
        <v>5.0000000000000001E-3</v>
      </c>
      <c r="M50" s="7">
        <f>IF(B50=1,Parameters!$C$27,ROUNDDOWN(M49*(1+L50),0))</f>
        <v>15067</v>
      </c>
      <c r="N50" s="63">
        <f>IF(B50=1,Parameters!$C$28,IF(K50&lt;&gt;K49,ROUND(N49*(1+Parameters!$C$29),2),N49))</f>
        <v>67.5</v>
      </c>
      <c r="O50" s="63">
        <f t="shared" si="4"/>
        <v>1017022.5</v>
      </c>
      <c r="P50" s="60">
        <f>IF(K50=1,Parameters!$C$31,IF(K50&lt;&gt;K49,IF(N50&lt;=Parameters!$C$7,P49+Parameters!$D$7,P49+Parameters!$D$8),P49))</f>
        <v>8.9999999999999983E-2</v>
      </c>
      <c r="Q50" s="63">
        <f t="shared" si="5"/>
        <v>61.43</v>
      </c>
      <c r="R50" s="63">
        <f t="shared" si="6"/>
        <v>890735</v>
      </c>
      <c r="S50" s="7">
        <f t="shared" si="7"/>
        <v>29567</v>
      </c>
      <c r="T50" s="63">
        <f t="shared" si="8"/>
        <v>1907757.5</v>
      </c>
      <c r="U50" s="63">
        <f t="shared" si="9"/>
        <v>64.523201542259955</v>
      </c>
      <c r="V50" s="63">
        <f>ROUND(U50*(1+Parameters!$C$34),2)</f>
        <v>87.11</v>
      </c>
      <c r="W50" s="63">
        <f>ROUNDDOWN(S50*Parameters!$C$33,0)</f>
        <v>11826</v>
      </c>
      <c r="X50" s="66">
        <f t="shared" si="10"/>
        <v>1030162.86</v>
      </c>
      <c r="Y50" s="8"/>
      <c r="Z50" s="69">
        <f>IF($B50=1,Parameters!C$13,IF(AND($K50&lt;&gt;$K49,MOD($K50-1,Parameters!C$14)=0),ROUND(Z49*(1+Parameters!C$15),2),Z49))</f>
        <v>65</v>
      </c>
      <c r="AA50" s="63">
        <f>IF($B50=1,Parameters!D$13,IF(AND($K50&lt;&gt;$K49,MOD($K50-1,Parameters!D$14)=0),ROUND(AA49*(1+Parameters!D$15),2),AA49))</f>
        <v>31.5</v>
      </c>
      <c r="AB50" s="63">
        <f>IF($B50=1,Parameters!E$13,IF(AND($K50&lt;&gt;$K49,MOD($K50-1,Parameters!E$14)=0),ROUND(AB49*(1+Parameters!E$15),2),AB49))</f>
        <v>40</v>
      </c>
      <c r="AC50" s="63">
        <f>IF($B50=1,Parameters!F$13,IF(AND($K50&lt;&gt;$K49,MOD($K50-1,Parameters!F$14)=0),ROUND(AC49*(1+Parameters!F$15),2),AC49))</f>
        <v>55</v>
      </c>
      <c r="AD50" s="63">
        <f t="shared" si="11"/>
        <v>780000</v>
      </c>
      <c r="AE50" s="63">
        <f t="shared" si="2"/>
        <v>582750</v>
      </c>
      <c r="AF50" s="63">
        <f t="shared" si="2"/>
        <v>728000</v>
      </c>
      <c r="AG50" s="66">
        <f t="shared" si="2"/>
        <v>1039500</v>
      </c>
      <c r="AH50" s="8"/>
      <c r="AI50" s="72">
        <f>IF(B50=1,0,IF(I49&lt;Parameters!$C$18,Parameters!$D$18,IF(I49=Parameters!$C$19,Parameters!$D$19,Parameters!$D$20)))</f>
        <v>-0.01</v>
      </c>
      <c r="AJ50" s="63">
        <f>IF(B50=1,Parameters!$C$36,ROUND(AJ49*(1+AI50),2))</f>
        <v>28.13</v>
      </c>
      <c r="AK50" s="63">
        <f>H50/Parameters!$C$38*(Parameters!$C$38-I50)*AJ50</f>
        <v>362314.39999999997</v>
      </c>
      <c r="AL50" s="63">
        <f>I50*Parameters!$C$37</f>
        <v>40000</v>
      </c>
      <c r="AM50" s="66">
        <f t="shared" si="12"/>
        <v>322314.39999999997</v>
      </c>
      <c r="AN50" s="8"/>
      <c r="AO50" s="69">
        <f t="shared" si="13"/>
        <v>3159977.26</v>
      </c>
      <c r="AP50" s="63">
        <f t="shared" si="14"/>
        <v>3270507.5</v>
      </c>
      <c r="AQ50" s="76">
        <f t="shared" si="15"/>
        <v>-150530.24000000017</v>
      </c>
      <c r="AR50" s="66">
        <f>IF(B50=1,Parameters!$C$40+AQ50,AR49+AQ50)</f>
        <v>15059114.229999999</v>
      </c>
      <c r="AT50" s="56">
        <f>IF(B50=1,E50,IF(AW49&lt;Parameters!$C$24,0,IF(AND(AW49&lt;Parameters!$C$25,AT49=0),0,E50)))</f>
        <v>18500</v>
      </c>
      <c r="AU50" s="63">
        <f t="shared" si="20"/>
        <v>582750</v>
      </c>
      <c r="AV50" s="76">
        <f t="shared" si="16"/>
        <v>-150530.24000000017</v>
      </c>
      <c r="AW50" s="66">
        <f>IF(G50=1,Parameters!$C$40+AV50,AW49+AV50)</f>
        <v>15059114.229999999</v>
      </c>
      <c r="AY50" s="69">
        <f>IF(AND(B50=1,M50=Parameters!$C$27),0,IF(AND(K50&lt;=Parameters!$C$3,M50&gt;M49),0,IF(M50&lt;M49,0,1)))</f>
        <v>0</v>
      </c>
      <c r="AZ50" s="63">
        <f>IF(AND(B50=1,N50=Parameters!$C$28),0,IF(AND(K50&lt;&gt;K49,N50&gt;N49),0,IF(N50=N49,0,1)))</f>
        <v>0</v>
      </c>
      <c r="BA50" s="76">
        <f>IF(AND(B50=1,P50=Parameters!$C$31),0,IF(AND(K50&lt;&gt;K49,N50&lt;=Parameters!$C$7,P50&gt;P49),0,IF(AND(K50&lt;&gt;K49,N50&gt;Parameters!$C$8,P50=P49),0,IF(AND(K50=K49,P50=P49),0,1))))</f>
        <v>0</v>
      </c>
      <c r="BB50" s="76">
        <f t="shared" si="17"/>
        <v>0</v>
      </c>
      <c r="BC50" s="76">
        <f>IF(AND($B50=1,Z50=Parameters!C$13),0,IF(AND($K50&lt;&gt;$K49,MOD($K50-1,Parameters!C$14)=0,Z50&gt;Z49),0,IF(Z50=Z49,0,1)))</f>
        <v>0</v>
      </c>
      <c r="BD50" s="76">
        <f>IF(AND($B50=1,AA50=Parameters!D$13),0,IF(AND($K50&lt;&gt;$K49,MOD($K50-1,Parameters!D$14)=0,AA50&gt;AA49),0,IF(AA50=AA49,0,1)))</f>
        <v>0</v>
      </c>
      <c r="BE50" s="76">
        <f>IF(AND($B50=1,AB50=Parameters!E$13),0,IF(AND($K50&lt;&gt;$K49,MOD($K50-1,Parameters!E$14)=0,AB50&gt;AB49),0,IF(AB50=AB49,0,1)))</f>
        <v>0</v>
      </c>
      <c r="BF50" s="76">
        <f>IF(AND($B50=1,AC50=Parameters!F$13),0,IF(AND($K50&lt;&gt;$K49,MOD($K50-1,Parameters!F$14)=0,AC50&gt;AC49),0,IF(AC50=AC49,0,1)))</f>
        <v>0</v>
      </c>
      <c r="BG50" s="76">
        <f>IF(AND(B50=1,AJ50=Parameters!$C$36),0,IF(AND(I49&lt;Parameters!$C$18,AJ50&gt;AJ49),0,IF(AND(I49=Parameters!$C$19,AJ50=AJ49),0,IF(AND(I49&gt;Parameters!$C$20,AJ50&lt;AJ49),0,1))))</f>
        <v>0</v>
      </c>
      <c r="BH50" s="63">
        <f>IF(B50&lt;&gt;1,IF(AND(AQ50&gt;0,AR50&gt;AR49),0,IF(AND(AQ50&lt;0,AR50&lt;AR49),0,1)),IF(AND(AQ50&gt;0,AR50&gt;Parameters!$C$40),0,IF(AND(AQ50&lt;0,AR50&lt;Parameters!$C$40),0,1)))</f>
        <v>0</v>
      </c>
      <c r="BI50" s="63">
        <f>IF(AND(B50=1,AT50=E50),0,IF(AND(AW49&lt;Parameters!$C$24,AT50=0),0,IF(AND(AW49&lt;Parameters!$C$25,AT49=0,AT50=0),0,IF(AT50=E50,0,1))))</f>
        <v>0</v>
      </c>
      <c r="BJ50" s="63">
        <f>IF(B50&lt;&gt;1,IF(AND(AV50&gt;0,AW50&gt;AW49),0,IF(AND(AV50&lt;0,AW50&lt;AW49),0,1)),IF(AND(AV50&gt;0,AW50&gt;Parameters!$C$40),0,IF(AND(AV50&lt;0,AW50&lt;Parameters!$C$40),0,1)))</f>
        <v>0</v>
      </c>
      <c r="BK50" s="91">
        <f t="shared" si="18"/>
        <v>0</v>
      </c>
      <c r="BL50" s="74"/>
      <c r="BM50" s="74"/>
    </row>
    <row r="51" spans="2:65" x14ac:dyDescent="0.3">
      <c r="B51" s="101">
        <f>Data_Revised!B51</f>
        <v>48</v>
      </c>
      <c r="C51" s="7">
        <f>Data_Revised!C51</f>
        <v>18500</v>
      </c>
      <c r="D51" s="7">
        <f>Data_Revised!D51</f>
        <v>10000</v>
      </c>
      <c r="E51" s="7">
        <f>Data_Revised!E51</f>
        <v>20500</v>
      </c>
      <c r="F51" s="7">
        <f>Data_Revised!F51</f>
        <v>17500</v>
      </c>
      <c r="G51" s="7">
        <f>Data_Revised!G51</f>
        <v>16099.999999999998</v>
      </c>
      <c r="H51" s="7">
        <f>Data_Revised!H51</f>
        <v>17100</v>
      </c>
      <c r="I51" s="12">
        <f>Data_Revised!I51</f>
        <v>4</v>
      </c>
      <c r="J51" s="8"/>
      <c r="K51" s="56">
        <f t="shared" si="19"/>
        <v>4</v>
      </c>
      <c r="L51" s="60">
        <f>IF(B51=1,0,IF(K51&lt;=Parameters!$C$3,Parameters!$D$3,Parameters!$D$4))</f>
        <v>5.0000000000000001E-3</v>
      </c>
      <c r="M51" s="7">
        <f>IF(B51=1,Parameters!$C$27,ROUNDDOWN(M50*(1+L51),0))</f>
        <v>15142</v>
      </c>
      <c r="N51" s="63">
        <f>IF(B51=1,Parameters!$C$28,IF(K51&lt;&gt;K50,ROUND(N50*(1+Parameters!$C$29),2),N50))</f>
        <v>67.5</v>
      </c>
      <c r="O51" s="63">
        <f t="shared" si="4"/>
        <v>1022085</v>
      </c>
      <c r="P51" s="60">
        <f>IF(K51=1,Parameters!$C$31,IF(K51&lt;&gt;K50,IF(N51&lt;=Parameters!$C$7,P50+Parameters!$D$7,P50+Parameters!$D$8),P50))</f>
        <v>8.9999999999999983E-2</v>
      </c>
      <c r="Q51" s="63">
        <f t="shared" si="5"/>
        <v>61.43</v>
      </c>
      <c r="R51" s="63">
        <f t="shared" si="6"/>
        <v>1136455</v>
      </c>
      <c r="S51" s="7">
        <f t="shared" si="7"/>
        <v>33642</v>
      </c>
      <c r="T51" s="63">
        <f t="shared" si="8"/>
        <v>2158540</v>
      </c>
      <c r="U51" s="63">
        <f t="shared" si="9"/>
        <v>64.162059330598652</v>
      </c>
      <c r="V51" s="63">
        <f>ROUND(U51*(1+Parameters!$C$34),2)</f>
        <v>86.62</v>
      </c>
      <c r="W51" s="63">
        <f>ROUNDDOWN(S51*Parameters!$C$33,0)</f>
        <v>13456</v>
      </c>
      <c r="X51" s="66">
        <f t="shared" si="10"/>
        <v>1165558.72</v>
      </c>
      <c r="Y51" s="8"/>
      <c r="Z51" s="69">
        <f>IF($B51=1,Parameters!C$13,IF(AND($K51&lt;&gt;$K50,MOD($K51-1,Parameters!C$14)=0),ROUND(Z50*(1+Parameters!C$15),2),Z50))</f>
        <v>65</v>
      </c>
      <c r="AA51" s="63">
        <f>IF($B51=1,Parameters!D$13,IF(AND($K51&lt;&gt;$K50,MOD($K51-1,Parameters!D$14)=0),ROUND(AA50*(1+Parameters!D$15),2),AA50))</f>
        <v>31.5</v>
      </c>
      <c r="AB51" s="63">
        <f>IF($B51=1,Parameters!E$13,IF(AND($K51&lt;&gt;$K50,MOD($K51-1,Parameters!E$14)=0),ROUND(AB50*(1+Parameters!E$15),2),AB50))</f>
        <v>40</v>
      </c>
      <c r="AC51" s="63">
        <f>IF($B51=1,Parameters!F$13,IF(AND($K51&lt;&gt;$K50,MOD($K51-1,Parameters!F$14)=0),ROUND(AC50*(1+Parameters!F$15),2),AC50))</f>
        <v>55</v>
      </c>
      <c r="AD51" s="63">
        <f t="shared" si="11"/>
        <v>650000</v>
      </c>
      <c r="AE51" s="63">
        <f t="shared" si="2"/>
        <v>645750</v>
      </c>
      <c r="AF51" s="63">
        <f t="shared" si="2"/>
        <v>700000</v>
      </c>
      <c r="AG51" s="66">
        <f t="shared" si="2"/>
        <v>885499.99999999988</v>
      </c>
      <c r="AH51" s="8"/>
      <c r="AI51" s="72">
        <f>IF(B51=1,0,IF(I50&lt;Parameters!$C$18,Parameters!$D$18,IF(I50=Parameters!$C$19,Parameters!$D$19,Parameters!$D$20)))</f>
        <v>0.02</v>
      </c>
      <c r="AJ51" s="63">
        <f>IF(B51=1,Parameters!$C$36,ROUND(AJ50*(1+AI51),2))</f>
        <v>28.69</v>
      </c>
      <c r="AK51" s="63">
        <f>H51/Parameters!$C$38*(Parameters!$C$38-I51)*AJ51</f>
        <v>425185.80000000005</v>
      </c>
      <c r="AL51" s="63">
        <f>I51*Parameters!$C$37</f>
        <v>80000</v>
      </c>
      <c r="AM51" s="66">
        <f t="shared" si="12"/>
        <v>345185.80000000005</v>
      </c>
      <c r="AN51" s="8"/>
      <c r="AO51" s="69">
        <f t="shared" si="13"/>
        <v>3176244.5199999996</v>
      </c>
      <c r="AP51" s="63">
        <f t="shared" si="14"/>
        <v>3454290</v>
      </c>
      <c r="AQ51" s="76">
        <f t="shared" si="15"/>
        <v>-358045.48000000033</v>
      </c>
      <c r="AR51" s="66">
        <f>IF(B51=1,Parameters!$C$40+AQ51,AR50+AQ51)</f>
        <v>14701068.749999998</v>
      </c>
      <c r="AT51" s="56">
        <f>IF(B51=1,E51,IF(AW50&lt;Parameters!$C$24,0,IF(AND(AW50&lt;Parameters!$C$25,AT50=0),0,E51)))</f>
        <v>20500</v>
      </c>
      <c r="AU51" s="63">
        <f t="shared" si="20"/>
        <v>645750</v>
      </c>
      <c r="AV51" s="76">
        <f t="shared" si="16"/>
        <v>-358045.48000000033</v>
      </c>
      <c r="AW51" s="66">
        <f>IF(G51=1,Parameters!$C$40+AV51,AW50+AV51)</f>
        <v>14701068.749999998</v>
      </c>
      <c r="AY51" s="69">
        <f>IF(AND(B51=1,M51=Parameters!$C$27),0,IF(AND(K51&lt;=Parameters!$C$3,M51&gt;M50),0,IF(M51&lt;M50,0,1)))</f>
        <v>0</v>
      </c>
      <c r="AZ51" s="63">
        <f>IF(AND(B51=1,N51=Parameters!$C$28),0,IF(AND(K51&lt;&gt;K50,N51&gt;N50),0,IF(N51=N50,0,1)))</f>
        <v>0</v>
      </c>
      <c r="BA51" s="76">
        <f>IF(AND(B51=1,P51=Parameters!$C$31),0,IF(AND(K51&lt;&gt;K50,N51&lt;=Parameters!$C$7,P51&gt;P50),0,IF(AND(K51&lt;&gt;K50,N51&gt;Parameters!$C$8,P51=P50),0,IF(AND(K51=K50,P51=P50),0,1))))</f>
        <v>0</v>
      </c>
      <c r="BB51" s="76">
        <f t="shared" si="17"/>
        <v>0</v>
      </c>
      <c r="BC51" s="76">
        <f>IF(AND($B51=1,Z51=Parameters!C$13),0,IF(AND($K51&lt;&gt;$K50,MOD($K51-1,Parameters!C$14)=0,Z51&gt;Z50),0,IF(Z51=Z50,0,1)))</f>
        <v>0</v>
      </c>
      <c r="BD51" s="76">
        <f>IF(AND($B51=1,AA51=Parameters!D$13),0,IF(AND($K51&lt;&gt;$K50,MOD($K51-1,Parameters!D$14)=0,AA51&gt;AA50),0,IF(AA51=AA50,0,1)))</f>
        <v>0</v>
      </c>
      <c r="BE51" s="76">
        <f>IF(AND($B51=1,AB51=Parameters!E$13),0,IF(AND($K51&lt;&gt;$K50,MOD($K51-1,Parameters!E$14)=0,AB51&gt;AB50),0,IF(AB51=AB50,0,1)))</f>
        <v>0</v>
      </c>
      <c r="BF51" s="76">
        <f>IF(AND($B51=1,AC51=Parameters!F$13),0,IF(AND($K51&lt;&gt;$K50,MOD($K51-1,Parameters!F$14)=0,AC51&gt;AC50),0,IF(AC51=AC50,0,1)))</f>
        <v>0</v>
      </c>
      <c r="BG51" s="76">
        <f>IF(AND(B51=1,AJ51=Parameters!$C$36),0,IF(AND(I50&lt;Parameters!$C$18,AJ51&gt;AJ50),0,IF(AND(I50=Parameters!$C$19,AJ51=AJ50),0,IF(AND(I50&gt;Parameters!$C$20,AJ51&lt;AJ50),0,1))))</f>
        <v>0</v>
      </c>
      <c r="BH51" s="63">
        <f>IF(B51&lt;&gt;1,IF(AND(AQ51&gt;0,AR51&gt;AR50),0,IF(AND(AQ51&lt;0,AR51&lt;AR50),0,1)),IF(AND(AQ51&gt;0,AR51&gt;Parameters!$C$40),0,IF(AND(AQ51&lt;0,AR51&lt;Parameters!$C$40),0,1)))</f>
        <v>0</v>
      </c>
      <c r="BI51" s="63">
        <f>IF(AND(B51=1,AT51=E51),0,IF(AND(AW50&lt;Parameters!$C$24,AT51=0),0,IF(AND(AW50&lt;Parameters!$C$25,AT50=0,AT51=0),0,IF(AT51=E51,0,1))))</f>
        <v>0</v>
      </c>
      <c r="BJ51" s="63">
        <f>IF(B51&lt;&gt;1,IF(AND(AV51&gt;0,AW51&gt;AW50),0,IF(AND(AV51&lt;0,AW51&lt;AW50),0,1)),IF(AND(AV51&gt;0,AW51&gt;Parameters!$C$40),0,IF(AND(AV51&lt;0,AW51&lt;Parameters!$C$40),0,1)))</f>
        <v>0</v>
      </c>
      <c r="BK51" s="91">
        <f t="shared" si="18"/>
        <v>0</v>
      </c>
      <c r="BL51" s="74"/>
      <c r="BM51" s="74"/>
    </row>
    <row r="52" spans="2:65" x14ac:dyDescent="0.3">
      <c r="B52" s="101">
        <f>Data_Revised!B52</f>
        <v>49</v>
      </c>
      <c r="C52" s="7">
        <f>Data_Revised!C52</f>
        <v>16000</v>
      </c>
      <c r="D52" s="7">
        <f>Data_Revised!D52</f>
        <v>12000</v>
      </c>
      <c r="E52" s="7">
        <f>Data_Revised!E52</f>
        <v>18500</v>
      </c>
      <c r="F52" s="7">
        <f>Data_Revised!F52</f>
        <v>23100</v>
      </c>
      <c r="G52" s="7">
        <f>Data_Revised!G52</f>
        <v>16800</v>
      </c>
      <c r="H52" s="7">
        <f>Data_Revised!H52</f>
        <v>17700</v>
      </c>
      <c r="I52" s="12">
        <f>Data_Revised!I52</f>
        <v>1</v>
      </c>
      <c r="J52" s="8"/>
      <c r="K52" s="56">
        <f t="shared" si="19"/>
        <v>5</v>
      </c>
      <c r="L52" s="60">
        <f>IF(B52=1,0,IF(K52&lt;=Parameters!$C$3,Parameters!$D$3,Parameters!$D$4))</f>
        <v>5.0000000000000001E-3</v>
      </c>
      <c r="M52" s="7">
        <f>IF(B52=1,Parameters!$C$27,ROUNDDOWN(M51*(1+L52),0))</f>
        <v>15217</v>
      </c>
      <c r="N52" s="63">
        <f>IF(B52=1,Parameters!$C$28,IF(K52&lt;&gt;K51,ROUND(N51*(1+Parameters!$C$29),2),N51))</f>
        <v>70.2</v>
      </c>
      <c r="O52" s="63">
        <f t="shared" si="4"/>
        <v>1068233.4000000001</v>
      </c>
      <c r="P52" s="60">
        <f>IF(K52=1,Parameters!$C$31,IF(K52&lt;&gt;K51,IF(N52&lt;=Parameters!$C$7,P51+Parameters!$D$7,P51+Parameters!$D$8),P51))</f>
        <v>9.9999999999999978E-2</v>
      </c>
      <c r="Q52" s="63">
        <f t="shared" si="5"/>
        <v>63.18</v>
      </c>
      <c r="R52" s="63">
        <f t="shared" si="6"/>
        <v>1010880</v>
      </c>
      <c r="S52" s="7">
        <f t="shared" si="7"/>
        <v>31217</v>
      </c>
      <c r="T52" s="63">
        <f t="shared" si="8"/>
        <v>2079113.4000000001</v>
      </c>
      <c r="U52" s="63">
        <f t="shared" si="9"/>
        <v>66.6019604702566</v>
      </c>
      <c r="V52" s="63">
        <f>ROUND(U52*(1+Parameters!$C$34),2)</f>
        <v>89.91</v>
      </c>
      <c r="W52" s="63">
        <f>ROUNDDOWN(S52*Parameters!$C$33,0)</f>
        <v>12486</v>
      </c>
      <c r="X52" s="66">
        <f t="shared" si="10"/>
        <v>1122616.26</v>
      </c>
      <c r="Y52" s="8"/>
      <c r="Z52" s="69">
        <f>IF($B52=1,Parameters!C$13,IF(AND($K52&lt;&gt;$K51,MOD($K52-1,Parameters!C$14)=0),ROUND(Z51*(1+Parameters!C$15),2),Z51))</f>
        <v>65</v>
      </c>
      <c r="AA52" s="63">
        <f>IF($B52=1,Parameters!D$13,IF(AND($K52&lt;&gt;$K51,MOD($K52-1,Parameters!D$14)=0),ROUND(AA51*(1+Parameters!D$15),2),AA51))</f>
        <v>33.08</v>
      </c>
      <c r="AB52" s="63">
        <f>IF($B52=1,Parameters!E$13,IF(AND($K52&lt;&gt;$K51,MOD($K52-1,Parameters!E$14)=0),ROUND(AB51*(1+Parameters!E$15),2),AB51))</f>
        <v>40</v>
      </c>
      <c r="AC52" s="63">
        <f>IF($B52=1,Parameters!F$13,IF(AND($K52&lt;&gt;$K51,MOD($K52-1,Parameters!F$14)=0),ROUND(AC51*(1+Parameters!F$15),2),AC51))</f>
        <v>55</v>
      </c>
      <c r="AD52" s="63">
        <f t="shared" si="11"/>
        <v>780000</v>
      </c>
      <c r="AE52" s="63">
        <f t="shared" si="2"/>
        <v>611980</v>
      </c>
      <c r="AF52" s="63">
        <f t="shared" si="2"/>
        <v>924000</v>
      </c>
      <c r="AG52" s="66">
        <f t="shared" si="2"/>
        <v>924000</v>
      </c>
      <c r="AH52" s="8"/>
      <c r="AI52" s="72">
        <f>IF(B52=1,0,IF(I51&lt;Parameters!$C$18,Parameters!$D$18,IF(I51=Parameters!$C$19,Parameters!$D$19,Parameters!$D$20)))</f>
        <v>0</v>
      </c>
      <c r="AJ52" s="63">
        <f>IF(B52=1,Parameters!$C$36,ROUND(AJ51*(1+AI52),2))</f>
        <v>28.69</v>
      </c>
      <c r="AK52" s="63">
        <f>H52/Parameters!$C$38*(Parameters!$C$38-I52)*AJ52</f>
        <v>490885.9</v>
      </c>
      <c r="AL52" s="63">
        <f>I52*Parameters!$C$37</f>
        <v>20000</v>
      </c>
      <c r="AM52" s="66">
        <f t="shared" si="12"/>
        <v>470885.9</v>
      </c>
      <c r="AN52" s="8"/>
      <c r="AO52" s="69">
        <f t="shared" si="13"/>
        <v>3461502.1599999997</v>
      </c>
      <c r="AP52" s="63">
        <f t="shared" si="14"/>
        <v>3471093.4000000004</v>
      </c>
      <c r="AQ52" s="76">
        <f t="shared" si="15"/>
        <v>-29591.240000000107</v>
      </c>
      <c r="AR52" s="66">
        <f>IF(B52=1,Parameters!$C$40+AQ52,AR51+AQ52)</f>
        <v>14671477.509999998</v>
      </c>
      <c r="AT52" s="56">
        <f>IF(B52=1,E52,IF(AW51&lt;Parameters!$C$24,0,IF(AND(AW51&lt;Parameters!$C$25,AT51=0),0,E52)))</f>
        <v>18500</v>
      </c>
      <c r="AU52" s="63">
        <f t="shared" si="20"/>
        <v>611980</v>
      </c>
      <c r="AV52" s="76">
        <f t="shared" si="16"/>
        <v>-29591.240000000107</v>
      </c>
      <c r="AW52" s="66">
        <f>IF(G52=1,Parameters!$C$40+AV52,AW51+AV52)</f>
        <v>14671477.509999998</v>
      </c>
      <c r="AY52" s="69">
        <f>IF(AND(B52=1,M52=Parameters!$C$27),0,IF(AND(K52&lt;=Parameters!$C$3,M52&gt;M51),0,IF(M52&lt;M51,0,1)))</f>
        <v>0</v>
      </c>
      <c r="AZ52" s="63">
        <f>IF(AND(B52=1,N52=Parameters!$C$28),0,IF(AND(K52&lt;&gt;K51,N52&gt;N51),0,IF(N52=N51,0,1)))</f>
        <v>0</v>
      </c>
      <c r="BA52" s="76">
        <f>IF(AND(B52=1,P52=Parameters!$C$31),0,IF(AND(K52&lt;&gt;K51,N52&lt;=Parameters!$C$7,P52&gt;P51),0,IF(AND(K52&lt;&gt;K51,N52&gt;Parameters!$C$8,P52=P51),0,IF(AND(K52=K51,P52=P51),0,1))))</f>
        <v>0</v>
      </c>
      <c r="BB52" s="76">
        <f t="shared" si="17"/>
        <v>0</v>
      </c>
      <c r="BC52" s="76">
        <f>IF(AND($B52=1,Z52=Parameters!C$13),0,IF(AND($K52&lt;&gt;$K51,MOD($K52-1,Parameters!C$14)=0,Z52&gt;Z51),0,IF(Z52=Z51,0,1)))</f>
        <v>0</v>
      </c>
      <c r="BD52" s="76">
        <f>IF(AND($B52=1,AA52=Parameters!D$13),0,IF(AND($K52&lt;&gt;$K51,MOD($K52-1,Parameters!D$14)=0,AA52&gt;AA51),0,IF(AA52=AA51,0,1)))</f>
        <v>0</v>
      </c>
      <c r="BE52" s="76">
        <f>IF(AND($B52=1,AB52=Parameters!E$13),0,IF(AND($K52&lt;&gt;$K51,MOD($K52-1,Parameters!E$14)=0,AB52&gt;AB51),0,IF(AB52=AB51,0,1)))</f>
        <v>0</v>
      </c>
      <c r="BF52" s="76">
        <f>IF(AND($B52=1,AC52=Parameters!F$13),0,IF(AND($K52&lt;&gt;$K51,MOD($K52-1,Parameters!F$14)=0,AC52&gt;AC51),0,IF(AC52=AC51,0,1)))</f>
        <v>0</v>
      </c>
      <c r="BG52" s="76">
        <f>IF(AND(B52=1,AJ52=Parameters!$C$36),0,IF(AND(I51&lt;Parameters!$C$18,AJ52&gt;AJ51),0,IF(AND(I51=Parameters!$C$19,AJ52=AJ51),0,IF(AND(I51&gt;Parameters!$C$20,AJ52&lt;AJ51),0,1))))</f>
        <v>0</v>
      </c>
      <c r="BH52" s="63">
        <f>IF(B52&lt;&gt;1,IF(AND(AQ52&gt;0,AR52&gt;AR51),0,IF(AND(AQ52&lt;0,AR52&lt;AR51),0,1)),IF(AND(AQ52&gt;0,AR52&gt;Parameters!$C$40),0,IF(AND(AQ52&lt;0,AR52&lt;Parameters!$C$40),0,1)))</f>
        <v>0</v>
      </c>
      <c r="BI52" s="63">
        <f>IF(AND(B52=1,AT52=E52),0,IF(AND(AW51&lt;Parameters!$C$24,AT52=0),0,IF(AND(AW51&lt;Parameters!$C$25,AT51=0,AT52=0),0,IF(AT52=E52,0,1))))</f>
        <v>0</v>
      </c>
      <c r="BJ52" s="63">
        <f>IF(B52&lt;&gt;1,IF(AND(AV52&gt;0,AW52&gt;AW51),0,IF(AND(AV52&lt;0,AW52&lt;AW51),0,1)),IF(AND(AV52&gt;0,AW52&gt;Parameters!$C$40),0,IF(AND(AV52&lt;0,AW52&lt;Parameters!$C$40),0,1)))</f>
        <v>0</v>
      </c>
      <c r="BK52" s="91">
        <f t="shared" si="18"/>
        <v>0</v>
      </c>
      <c r="BL52" s="74"/>
      <c r="BM52" s="74"/>
    </row>
    <row r="53" spans="2:65" x14ac:dyDescent="0.3">
      <c r="B53" s="101">
        <f>Data_Revised!B53</f>
        <v>50</v>
      </c>
      <c r="C53" s="7">
        <f>Data_Revised!C53</f>
        <v>16000</v>
      </c>
      <c r="D53" s="7">
        <f>Data_Revised!D53</f>
        <v>11000</v>
      </c>
      <c r="E53" s="7">
        <f>Data_Revised!E53</f>
        <v>20500</v>
      </c>
      <c r="F53" s="7">
        <f>Data_Revised!F53</f>
        <v>20300</v>
      </c>
      <c r="G53" s="7">
        <f>Data_Revised!G53</f>
        <v>15399.999999999998</v>
      </c>
      <c r="H53" s="7">
        <f>Data_Revised!H53</f>
        <v>13500</v>
      </c>
      <c r="I53" s="12">
        <f>Data_Revised!I53</f>
        <v>2</v>
      </c>
      <c r="J53" s="8"/>
      <c r="K53" s="56">
        <f t="shared" si="19"/>
        <v>5</v>
      </c>
      <c r="L53" s="60">
        <f>IF(B53=1,0,IF(K53&lt;=Parameters!$C$3,Parameters!$D$3,Parameters!$D$4))</f>
        <v>5.0000000000000001E-3</v>
      </c>
      <c r="M53" s="7">
        <f>IF(B53=1,Parameters!$C$27,ROUNDDOWN(M52*(1+L53),0))</f>
        <v>15293</v>
      </c>
      <c r="N53" s="63">
        <f>IF(B53=1,Parameters!$C$28,IF(K53&lt;&gt;K52,ROUND(N52*(1+Parameters!$C$29),2),N52))</f>
        <v>70.2</v>
      </c>
      <c r="O53" s="63">
        <f t="shared" si="4"/>
        <v>1073568.6000000001</v>
      </c>
      <c r="P53" s="60">
        <f>IF(K53=1,Parameters!$C$31,IF(K53&lt;&gt;K52,IF(N53&lt;=Parameters!$C$7,P52+Parameters!$D$7,P52+Parameters!$D$8),P52))</f>
        <v>9.9999999999999978E-2</v>
      </c>
      <c r="Q53" s="63">
        <f t="shared" si="5"/>
        <v>63.18</v>
      </c>
      <c r="R53" s="63">
        <f t="shared" si="6"/>
        <v>1010880</v>
      </c>
      <c r="S53" s="7">
        <f t="shared" si="7"/>
        <v>31293</v>
      </c>
      <c r="T53" s="63">
        <f t="shared" si="8"/>
        <v>2084448.6</v>
      </c>
      <c r="U53" s="63">
        <f t="shared" si="9"/>
        <v>66.610698878343399</v>
      </c>
      <c r="V53" s="63">
        <f>ROUND(U53*(1+Parameters!$C$34),2)</f>
        <v>89.92</v>
      </c>
      <c r="W53" s="63">
        <f>ROUNDDOWN(S53*Parameters!$C$33,0)</f>
        <v>12517</v>
      </c>
      <c r="X53" s="66">
        <f t="shared" si="10"/>
        <v>1125528.6400000001</v>
      </c>
      <c r="Y53" s="8"/>
      <c r="Z53" s="69">
        <f>IF($B53=1,Parameters!C$13,IF(AND($K53&lt;&gt;$K52,MOD($K53-1,Parameters!C$14)=0),ROUND(Z52*(1+Parameters!C$15),2),Z52))</f>
        <v>65</v>
      </c>
      <c r="AA53" s="63">
        <f>IF($B53=1,Parameters!D$13,IF(AND($K53&lt;&gt;$K52,MOD($K53-1,Parameters!D$14)=0),ROUND(AA52*(1+Parameters!D$15),2),AA52))</f>
        <v>33.08</v>
      </c>
      <c r="AB53" s="63">
        <f>IF($B53=1,Parameters!E$13,IF(AND($K53&lt;&gt;$K52,MOD($K53-1,Parameters!E$14)=0),ROUND(AB52*(1+Parameters!E$15),2),AB52))</f>
        <v>40</v>
      </c>
      <c r="AC53" s="63">
        <f>IF($B53=1,Parameters!F$13,IF(AND($K53&lt;&gt;$K52,MOD($K53-1,Parameters!F$14)=0),ROUND(AC52*(1+Parameters!F$15),2),AC52))</f>
        <v>55</v>
      </c>
      <c r="AD53" s="63">
        <f t="shared" si="11"/>
        <v>715000</v>
      </c>
      <c r="AE53" s="63">
        <f t="shared" si="2"/>
        <v>678140</v>
      </c>
      <c r="AF53" s="63">
        <f t="shared" si="2"/>
        <v>812000</v>
      </c>
      <c r="AG53" s="66">
        <f t="shared" si="2"/>
        <v>846999.99999999988</v>
      </c>
      <c r="AH53" s="8"/>
      <c r="AI53" s="72">
        <f>IF(B53=1,0,IF(I52&lt;Parameters!$C$18,Parameters!$D$18,IF(I52=Parameters!$C$19,Parameters!$D$19,Parameters!$D$20)))</f>
        <v>0.02</v>
      </c>
      <c r="AJ53" s="63">
        <f>IF(B53=1,Parameters!$C$36,ROUND(AJ52*(1+AI53),2))</f>
        <v>29.26</v>
      </c>
      <c r="AK53" s="63">
        <f>H53/Parameters!$C$38*(Parameters!$C$38-I53)*AJ53</f>
        <v>368676</v>
      </c>
      <c r="AL53" s="63">
        <f>I53*Parameters!$C$37</f>
        <v>40000</v>
      </c>
      <c r="AM53" s="66">
        <f t="shared" si="12"/>
        <v>328676</v>
      </c>
      <c r="AN53" s="8"/>
      <c r="AO53" s="69">
        <f t="shared" si="13"/>
        <v>3153204.64</v>
      </c>
      <c r="AP53" s="63">
        <f t="shared" si="14"/>
        <v>3477588.6</v>
      </c>
      <c r="AQ53" s="76">
        <f t="shared" si="15"/>
        <v>-364383.96000000008</v>
      </c>
      <c r="AR53" s="66">
        <f>IF(B53=1,Parameters!$C$40+AQ53,AR52+AQ53)</f>
        <v>14307093.549999997</v>
      </c>
      <c r="AT53" s="56">
        <f>IF(B53=1,E53,IF(AW52&lt;Parameters!$C$24,0,IF(AND(AW52&lt;Parameters!$C$25,AT52=0),0,E53)))</f>
        <v>20500</v>
      </c>
      <c r="AU53" s="63">
        <f t="shared" si="20"/>
        <v>678140</v>
      </c>
      <c r="AV53" s="76">
        <f t="shared" si="16"/>
        <v>-364383.96000000008</v>
      </c>
      <c r="AW53" s="66">
        <f>IF(G53=1,Parameters!$C$40+AV53,AW52+AV53)</f>
        <v>14307093.549999997</v>
      </c>
      <c r="AY53" s="69">
        <f>IF(AND(B53=1,M53=Parameters!$C$27),0,IF(AND(K53&lt;=Parameters!$C$3,M53&gt;M52),0,IF(M53&lt;M52,0,1)))</f>
        <v>0</v>
      </c>
      <c r="AZ53" s="63">
        <f>IF(AND(B53=1,N53=Parameters!$C$28),0,IF(AND(K53&lt;&gt;K52,N53&gt;N52),0,IF(N53=N52,0,1)))</f>
        <v>0</v>
      </c>
      <c r="BA53" s="76">
        <f>IF(AND(B53=1,P53=Parameters!$C$31),0,IF(AND(K53&lt;&gt;K52,N53&lt;=Parameters!$C$7,P53&gt;P52),0,IF(AND(K53&lt;&gt;K52,N53&gt;Parameters!$C$8,P53=P52),0,IF(AND(K53=K52,P53=P52),0,1))))</f>
        <v>0</v>
      </c>
      <c r="BB53" s="76">
        <f t="shared" si="17"/>
        <v>0</v>
      </c>
      <c r="BC53" s="76">
        <f>IF(AND($B53=1,Z53=Parameters!C$13),0,IF(AND($K53&lt;&gt;$K52,MOD($K53-1,Parameters!C$14)=0,Z53&gt;Z52),0,IF(Z53=Z52,0,1)))</f>
        <v>0</v>
      </c>
      <c r="BD53" s="76">
        <f>IF(AND($B53=1,AA53=Parameters!D$13),0,IF(AND($K53&lt;&gt;$K52,MOD($K53-1,Parameters!D$14)=0,AA53&gt;AA52),0,IF(AA53=AA52,0,1)))</f>
        <v>0</v>
      </c>
      <c r="BE53" s="76">
        <f>IF(AND($B53=1,AB53=Parameters!E$13),0,IF(AND($K53&lt;&gt;$K52,MOD($K53-1,Parameters!E$14)=0,AB53&gt;AB52),0,IF(AB53=AB52,0,1)))</f>
        <v>0</v>
      </c>
      <c r="BF53" s="76">
        <f>IF(AND($B53=1,AC53=Parameters!F$13),0,IF(AND($K53&lt;&gt;$K52,MOD($K53-1,Parameters!F$14)=0,AC53&gt;AC52),0,IF(AC53=AC52,0,1)))</f>
        <v>0</v>
      </c>
      <c r="BG53" s="76">
        <f>IF(AND(B53=1,AJ53=Parameters!$C$36),0,IF(AND(I52&lt;Parameters!$C$18,AJ53&gt;AJ52),0,IF(AND(I52=Parameters!$C$19,AJ53=AJ52),0,IF(AND(I52&gt;Parameters!$C$20,AJ53&lt;AJ52),0,1))))</f>
        <v>0</v>
      </c>
      <c r="BH53" s="63">
        <f>IF(B53&lt;&gt;1,IF(AND(AQ53&gt;0,AR53&gt;AR52),0,IF(AND(AQ53&lt;0,AR53&lt;AR52),0,1)),IF(AND(AQ53&gt;0,AR53&gt;Parameters!$C$40),0,IF(AND(AQ53&lt;0,AR53&lt;Parameters!$C$40),0,1)))</f>
        <v>0</v>
      </c>
      <c r="BI53" s="63">
        <f>IF(AND(B53=1,AT53=E53),0,IF(AND(AW52&lt;Parameters!$C$24,AT53=0),0,IF(AND(AW52&lt;Parameters!$C$25,AT52=0,AT53=0),0,IF(AT53=E53,0,1))))</f>
        <v>0</v>
      </c>
      <c r="BJ53" s="63">
        <f>IF(B53&lt;&gt;1,IF(AND(AV53&gt;0,AW53&gt;AW52),0,IF(AND(AV53&lt;0,AW53&lt;AW52),0,1)),IF(AND(AV53&gt;0,AW53&gt;Parameters!$C$40),0,IF(AND(AV53&lt;0,AW53&lt;Parameters!$C$40),0,1)))</f>
        <v>0</v>
      </c>
      <c r="BK53" s="91">
        <f t="shared" si="18"/>
        <v>0</v>
      </c>
      <c r="BL53" s="74"/>
      <c r="BM53" s="74"/>
    </row>
    <row r="54" spans="2:65" x14ac:dyDescent="0.3">
      <c r="B54" s="101">
        <f>Data_Revised!B54</f>
        <v>51</v>
      </c>
      <c r="C54" s="7">
        <f>Data_Revised!C54</f>
        <v>11500</v>
      </c>
      <c r="D54" s="7">
        <f>Data_Revised!D54</f>
        <v>10500</v>
      </c>
      <c r="E54" s="7">
        <f>Data_Revised!E54</f>
        <v>16500</v>
      </c>
      <c r="F54" s="7">
        <f>Data_Revised!F54</f>
        <v>17500</v>
      </c>
      <c r="G54" s="7">
        <f>Data_Revised!G54</f>
        <v>16800</v>
      </c>
      <c r="H54" s="7">
        <f>Data_Revised!H54</f>
        <v>16200</v>
      </c>
      <c r="I54" s="12">
        <f>Data_Revised!I54</f>
        <v>7</v>
      </c>
      <c r="J54" s="8"/>
      <c r="K54" s="56">
        <f t="shared" si="19"/>
        <v>5</v>
      </c>
      <c r="L54" s="60">
        <f>IF(B54=1,0,IF(K54&lt;=Parameters!$C$3,Parameters!$D$3,Parameters!$D$4))</f>
        <v>5.0000000000000001E-3</v>
      </c>
      <c r="M54" s="7">
        <f>IF(B54=1,Parameters!$C$27,ROUNDDOWN(M53*(1+L54),0))</f>
        <v>15369</v>
      </c>
      <c r="N54" s="63">
        <f>IF(B54=1,Parameters!$C$28,IF(K54&lt;&gt;K53,ROUND(N53*(1+Parameters!$C$29),2),N53))</f>
        <v>70.2</v>
      </c>
      <c r="O54" s="63">
        <f t="shared" si="4"/>
        <v>1078903.8</v>
      </c>
      <c r="P54" s="60">
        <f>IF(K54=1,Parameters!$C$31,IF(K54&lt;&gt;K53,IF(N54&lt;=Parameters!$C$7,P53+Parameters!$D$7,P53+Parameters!$D$8),P53))</f>
        <v>9.9999999999999978E-2</v>
      </c>
      <c r="Q54" s="63">
        <f t="shared" si="5"/>
        <v>63.18</v>
      </c>
      <c r="R54" s="63">
        <f t="shared" si="6"/>
        <v>726570</v>
      </c>
      <c r="S54" s="7">
        <f t="shared" si="7"/>
        <v>26869</v>
      </c>
      <c r="T54" s="63">
        <f t="shared" si="8"/>
        <v>1805473.8</v>
      </c>
      <c r="U54" s="63">
        <f t="shared" si="9"/>
        <v>67.19542223380104</v>
      </c>
      <c r="V54" s="63">
        <f>ROUND(U54*(1+Parameters!$C$34),2)</f>
        <v>90.71</v>
      </c>
      <c r="W54" s="63">
        <f>ROUNDDOWN(S54*Parameters!$C$33,0)</f>
        <v>10747</v>
      </c>
      <c r="X54" s="66">
        <f t="shared" si="10"/>
        <v>974860.36999999988</v>
      </c>
      <c r="Y54" s="8"/>
      <c r="Z54" s="69">
        <f>IF($B54=1,Parameters!C$13,IF(AND($K54&lt;&gt;$K53,MOD($K54-1,Parameters!C$14)=0),ROUND(Z53*(1+Parameters!C$15),2),Z53))</f>
        <v>65</v>
      </c>
      <c r="AA54" s="63">
        <f>IF($B54=1,Parameters!D$13,IF(AND($K54&lt;&gt;$K53,MOD($K54-1,Parameters!D$14)=0),ROUND(AA53*(1+Parameters!D$15),2),AA53))</f>
        <v>33.08</v>
      </c>
      <c r="AB54" s="63">
        <f>IF($B54=1,Parameters!E$13,IF(AND($K54&lt;&gt;$K53,MOD($K54-1,Parameters!E$14)=0),ROUND(AB53*(1+Parameters!E$15),2),AB53))</f>
        <v>40</v>
      </c>
      <c r="AC54" s="63">
        <f>IF($B54=1,Parameters!F$13,IF(AND($K54&lt;&gt;$K53,MOD($K54-1,Parameters!F$14)=0),ROUND(AC53*(1+Parameters!F$15),2),AC53))</f>
        <v>55</v>
      </c>
      <c r="AD54" s="63">
        <f t="shared" si="11"/>
        <v>682500</v>
      </c>
      <c r="AE54" s="63">
        <f t="shared" si="2"/>
        <v>545820</v>
      </c>
      <c r="AF54" s="63">
        <f t="shared" si="2"/>
        <v>700000</v>
      </c>
      <c r="AG54" s="66">
        <f t="shared" si="2"/>
        <v>924000</v>
      </c>
      <c r="AH54" s="8"/>
      <c r="AI54" s="72">
        <f>IF(B54=1,0,IF(I53&lt;Parameters!$C$18,Parameters!$D$18,IF(I53=Parameters!$C$19,Parameters!$D$19,Parameters!$D$20)))</f>
        <v>0.02</v>
      </c>
      <c r="AJ54" s="63">
        <f>IF(B54=1,Parameters!$C$36,ROUND(AJ53*(1+AI54),2))</f>
        <v>29.85</v>
      </c>
      <c r="AK54" s="63">
        <f>H54/Parameters!$C$38*(Parameters!$C$38-I54)*AJ54</f>
        <v>370737</v>
      </c>
      <c r="AL54" s="63">
        <f>I54*Parameters!$C$37</f>
        <v>140000</v>
      </c>
      <c r="AM54" s="66">
        <f t="shared" si="12"/>
        <v>230737</v>
      </c>
      <c r="AN54" s="8"/>
      <c r="AO54" s="69">
        <f t="shared" si="13"/>
        <v>2969597.37</v>
      </c>
      <c r="AP54" s="63">
        <f t="shared" si="14"/>
        <v>3033793.8</v>
      </c>
      <c r="AQ54" s="76">
        <f t="shared" si="15"/>
        <v>-204196.43000000017</v>
      </c>
      <c r="AR54" s="66">
        <f>IF(B54=1,Parameters!$C$40+AQ54,AR53+AQ54)</f>
        <v>14102897.119999997</v>
      </c>
      <c r="AT54" s="56">
        <f>IF(B54=1,E54,IF(AW53&lt;Parameters!$C$24,0,IF(AND(AW53&lt;Parameters!$C$25,AT53=0),0,E54)))</f>
        <v>16500</v>
      </c>
      <c r="AU54" s="63">
        <f t="shared" si="20"/>
        <v>545820</v>
      </c>
      <c r="AV54" s="76">
        <f t="shared" si="16"/>
        <v>-204196.43000000017</v>
      </c>
      <c r="AW54" s="66">
        <f>IF(G54=1,Parameters!$C$40+AV54,AW53+AV54)</f>
        <v>14102897.119999997</v>
      </c>
      <c r="AY54" s="69">
        <f>IF(AND(B54=1,M54=Parameters!$C$27),0,IF(AND(K54&lt;=Parameters!$C$3,M54&gt;M53),0,IF(M54&lt;M53,0,1)))</f>
        <v>0</v>
      </c>
      <c r="AZ54" s="63">
        <f>IF(AND(B54=1,N54=Parameters!$C$28),0,IF(AND(K54&lt;&gt;K53,N54&gt;N53),0,IF(N54=N53,0,1)))</f>
        <v>0</v>
      </c>
      <c r="BA54" s="76">
        <f>IF(AND(B54=1,P54=Parameters!$C$31),0,IF(AND(K54&lt;&gt;K53,N54&lt;=Parameters!$C$7,P54&gt;P53),0,IF(AND(K54&lt;&gt;K53,N54&gt;Parameters!$C$8,P54=P53),0,IF(AND(K54=K53,P54=P53),0,1))))</f>
        <v>0</v>
      </c>
      <c r="BB54" s="76">
        <f t="shared" si="17"/>
        <v>0</v>
      </c>
      <c r="BC54" s="76">
        <f>IF(AND($B54=1,Z54=Parameters!C$13),0,IF(AND($K54&lt;&gt;$K53,MOD($K54-1,Parameters!C$14)=0,Z54&gt;Z53),0,IF(Z54=Z53,0,1)))</f>
        <v>0</v>
      </c>
      <c r="BD54" s="76">
        <f>IF(AND($B54=1,AA54=Parameters!D$13),0,IF(AND($K54&lt;&gt;$K53,MOD($K54-1,Parameters!D$14)=0,AA54&gt;AA53),0,IF(AA54=AA53,0,1)))</f>
        <v>0</v>
      </c>
      <c r="BE54" s="76">
        <f>IF(AND($B54=1,AB54=Parameters!E$13),0,IF(AND($K54&lt;&gt;$K53,MOD($K54-1,Parameters!E$14)=0,AB54&gt;AB53),0,IF(AB54=AB53,0,1)))</f>
        <v>0</v>
      </c>
      <c r="BF54" s="76">
        <f>IF(AND($B54=1,AC54=Parameters!F$13),0,IF(AND($K54&lt;&gt;$K53,MOD($K54-1,Parameters!F$14)=0,AC54&gt;AC53),0,IF(AC54=AC53,0,1)))</f>
        <v>0</v>
      </c>
      <c r="BG54" s="76">
        <f>IF(AND(B54=1,AJ54=Parameters!$C$36),0,IF(AND(I53&lt;Parameters!$C$18,AJ54&gt;AJ53),0,IF(AND(I53=Parameters!$C$19,AJ54=AJ53),0,IF(AND(I53&gt;Parameters!$C$20,AJ54&lt;AJ53),0,1))))</f>
        <v>0</v>
      </c>
      <c r="BH54" s="63">
        <f>IF(B54&lt;&gt;1,IF(AND(AQ54&gt;0,AR54&gt;AR53),0,IF(AND(AQ54&lt;0,AR54&lt;AR53),0,1)),IF(AND(AQ54&gt;0,AR54&gt;Parameters!$C$40),0,IF(AND(AQ54&lt;0,AR54&lt;Parameters!$C$40),0,1)))</f>
        <v>0</v>
      </c>
      <c r="BI54" s="63">
        <f>IF(AND(B54=1,AT54=E54),0,IF(AND(AW53&lt;Parameters!$C$24,AT54=0),0,IF(AND(AW53&lt;Parameters!$C$25,AT53=0,AT54=0),0,IF(AT54=E54,0,1))))</f>
        <v>0</v>
      </c>
      <c r="BJ54" s="63">
        <f>IF(B54&lt;&gt;1,IF(AND(AV54&gt;0,AW54&gt;AW53),0,IF(AND(AV54&lt;0,AW54&lt;AW53),0,1)),IF(AND(AV54&gt;0,AW54&gt;Parameters!$C$40),0,IF(AND(AV54&lt;0,AW54&lt;Parameters!$C$40),0,1)))</f>
        <v>0</v>
      </c>
      <c r="BK54" s="91">
        <f t="shared" si="18"/>
        <v>0</v>
      </c>
      <c r="BL54" s="74"/>
      <c r="BM54" s="74"/>
    </row>
    <row r="55" spans="2:65" x14ac:dyDescent="0.3">
      <c r="B55" s="101">
        <f>Data_Revised!B55</f>
        <v>52</v>
      </c>
      <c r="C55" s="7">
        <f>Data_Revised!C55</f>
        <v>18500</v>
      </c>
      <c r="D55" s="7">
        <f>Data_Revised!D55</f>
        <v>9000</v>
      </c>
      <c r="E55" s="7">
        <f>Data_Revised!E55</f>
        <v>24000</v>
      </c>
      <c r="F55" s="7">
        <f>Data_Revised!F55</f>
        <v>18200</v>
      </c>
      <c r="G55" s="7">
        <f>Data_Revised!G55</f>
        <v>16099.999999999998</v>
      </c>
      <c r="H55" s="7">
        <f>Data_Revised!H55</f>
        <v>11700</v>
      </c>
      <c r="I55" s="12">
        <f>Data_Revised!I55</f>
        <v>3</v>
      </c>
      <c r="J55" s="8"/>
      <c r="K55" s="56">
        <f t="shared" si="19"/>
        <v>5</v>
      </c>
      <c r="L55" s="60">
        <f>IF(B55=1,0,IF(K55&lt;=Parameters!$C$3,Parameters!$D$3,Parameters!$D$4))</f>
        <v>5.0000000000000001E-3</v>
      </c>
      <c r="M55" s="7">
        <f>IF(B55=1,Parameters!$C$27,ROUNDDOWN(M54*(1+L55),0))</f>
        <v>15445</v>
      </c>
      <c r="N55" s="63">
        <f>IF(B55=1,Parameters!$C$28,IF(K55&lt;&gt;K54,ROUND(N54*(1+Parameters!$C$29),2),N54))</f>
        <v>70.2</v>
      </c>
      <c r="O55" s="63">
        <f t="shared" si="4"/>
        <v>1084239</v>
      </c>
      <c r="P55" s="60">
        <f>IF(K55=1,Parameters!$C$31,IF(K55&lt;&gt;K54,IF(N55&lt;=Parameters!$C$7,P54+Parameters!$D$7,P54+Parameters!$D$8),P54))</f>
        <v>9.9999999999999978E-2</v>
      </c>
      <c r="Q55" s="63">
        <f t="shared" si="5"/>
        <v>63.18</v>
      </c>
      <c r="R55" s="63">
        <f t="shared" si="6"/>
        <v>1168830</v>
      </c>
      <c r="S55" s="7">
        <f t="shared" si="7"/>
        <v>33945</v>
      </c>
      <c r="T55" s="63">
        <f t="shared" si="8"/>
        <v>2253069</v>
      </c>
      <c r="U55" s="63">
        <f t="shared" si="9"/>
        <v>66.374105170128146</v>
      </c>
      <c r="V55" s="63">
        <f>ROUND(U55*(1+Parameters!$C$34),2)</f>
        <v>89.61</v>
      </c>
      <c r="W55" s="63">
        <f>ROUNDDOWN(S55*Parameters!$C$33,0)</f>
        <v>13578</v>
      </c>
      <c r="X55" s="66">
        <f t="shared" si="10"/>
        <v>1216724.58</v>
      </c>
      <c r="Y55" s="8"/>
      <c r="Z55" s="69">
        <f>IF($B55=1,Parameters!C$13,IF(AND($K55&lt;&gt;$K54,MOD($K55-1,Parameters!C$14)=0),ROUND(Z54*(1+Parameters!C$15),2),Z54))</f>
        <v>65</v>
      </c>
      <c r="AA55" s="63">
        <f>IF($B55=1,Parameters!D$13,IF(AND($K55&lt;&gt;$K54,MOD($K55-1,Parameters!D$14)=0),ROUND(AA54*(1+Parameters!D$15),2),AA54))</f>
        <v>33.08</v>
      </c>
      <c r="AB55" s="63">
        <f>IF($B55=1,Parameters!E$13,IF(AND($K55&lt;&gt;$K54,MOD($K55-1,Parameters!E$14)=0),ROUND(AB54*(1+Parameters!E$15),2),AB54))</f>
        <v>40</v>
      </c>
      <c r="AC55" s="63">
        <f>IF($B55=1,Parameters!F$13,IF(AND($K55&lt;&gt;$K54,MOD($K55-1,Parameters!F$14)=0),ROUND(AC54*(1+Parameters!F$15),2),AC54))</f>
        <v>55</v>
      </c>
      <c r="AD55" s="63">
        <f t="shared" si="11"/>
        <v>585000</v>
      </c>
      <c r="AE55" s="63">
        <f t="shared" si="2"/>
        <v>793920</v>
      </c>
      <c r="AF55" s="63">
        <f t="shared" si="2"/>
        <v>728000</v>
      </c>
      <c r="AG55" s="66">
        <f t="shared" si="2"/>
        <v>885499.99999999988</v>
      </c>
      <c r="AH55" s="8"/>
      <c r="AI55" s="72">
        <f>IF(B55=1,0,IF(I54&lt;Parameters!$C$18,Parameters!$D$18,IF(I54=Parameters!$C$19,Parameters!$D$19,Parameters!$D$20)))</f>
        <v>-0.01</v>
      </c>
      <c r="AJ55" s="63">
        <f>IF(B55=1,Parameters!$C$36,ROUND(AJ54*(1+AI55),2))</f>
        <v>29.55</v>
      </c>
      <c r="AK55" s="63">
        <f>H55/Parameters!$C$38*(Parameters!$C$38-I55)*AJ55</f>
        <v>311161.5</v>
      </c>
      <c r="AL55" s="63">
        <f>I55*Parameters!$C$37</f>
        <v>60000</v>
      </c>
      <c r="AM55" s="66">
        <f t="shared" si="12"/>
        <v>251161.5</v>
      </c>
      <c r="AN55" s="8"/>
      <c r="AO55" s="69">
        <f t="shared" si="13"/>
        <v>3141386.08</v>
      </c>
      <c r="AP55" s="63">
        <f t="shared" si="14"/>
        <v>3631989</v>
      </c>
      <c r="AQ55" s="76">
        <f t="shared" si="15"/>
        <v>-550602.92000000004</v>
      </c>
      <c r="AR55" s="66">
        <f>IF(B55=1,Parameters!$C$40+AQ55,AR54+AQ55)</f>
        <v>13552294.199999997</v>
      </c>
      <c r="AT55" s="56">
        <f>IF(B55=1,E55,IF(AW54&lt;Parameters!$C$24,0,IF(AND(AW54&lt;Parameters!$C$25,AT54=0),0,E55)))</f>
        <v>24000</v>
      </c>
      <c r="AU55" s="63">
        <f t="shared" si="20"/>
        <v>793920</v>
      </c>
      <c r="AV55" s="76">
        <f t="shared" si="16"/>
        <v>-550602.92000000004</v>
      </c>
      <c r="AW55" s="66">
        <f>IF(G55=1,Parameters!$C$40+AV55,AW54+AV55)</f>
        <v>13552294.199999997</v>
      </c>
      <c r="AY55" s="69">
        <f>IF(AND(B55=1,M55=Parameters!$C$27),0,IF(AND(K55&lt;=Parameters!$C$3,M55&gt;M54),0,IF(M55&lt;M54,0,1)))</f>
        <v>0</v>
      </c>
      <c r="AZ55" s="63">
        <f>IF(AND(B55=1,N55=Parameters!$C$28),0,IF(AND(K55&lt;&gt;K54,N55&gt;N54),0,IF(N55=N54,0,1)))</f>
        <v>0</v>
      </c>
      <c r="BA55" s="76">
        <f>IF(AND(B55=1,P55=Parameters!$C$31),0,IF(AND(K55&lt;&gt;K54,N55&lt;=Parameters!$C$7,P55&gt;P54),0,IF(AND(K55&lt;&gt;K54,N55&gt;Parameters!$C$8,P55=P54),0,IF(AND(K55=K54,P55=P54),0,1))))</f>
        <v>0</v>
      </c>
      <c r="BB55" s="76">
        <f t="shared" si="17"/>
        <v>0</v>
      </c>
      <c r="BC55" s="76">
        <f>IF(AND($B55=1,Z55=Parameters!C$13),0,IF(AND($K55&lt;&gt;$K54,MOD($K55-1,Parameters!C$14)=0,Z55&gt;Z54),0,IF(Z55=Z54,0,1)))</f>
        <v>0</v>
      </c>
      <c r="BD55" s="76">
        <f>IF(AND($B55=1,AA55=Parameters!D$13),0,IF(AND($K55&lt;&gt;$K54,MOD($K55-1,Parameters!D$14)=0,AA55&gt;AA54),0,IF(AA55=AA54,0,1)))</f>
        <v>0</v>
      </c>
      <c r="BE55" s="76">
        <f>IF(AND($B55=1,AB55=Parameters!E$13),0,IF(AND($K55&lt;&gt;$K54,MOD($K55-1,Parameters!E$14)=0,AB55&gt;AB54),0,IF(AB55=AB54,0,1)))</f>
        <v>0</v>
      </c>
      <c r="BF55" s="76">
        <f>IF(AND($B55=1,AC55=Parameters!F$13),0,IF(AND($K55&lt;&gt;$K54,MOD($K55-1,Parameters!F$14)=0,AC55&gt;AC54),0,IF(AC55=AC54,0,1)))</f>
        <v>0</v>
      </c>
      <c r="BG55" s="76">
        <f>IF(AND(B55=1,AJ55=Parameters!$C$36),0,IF(AND(I54&lt;Parameters!$C$18,AJ55&gt;AJ54),0,IF(AND(I54=Parameters!$C$19,AJ55=AJ54),0,IF(AND(I54&gt;Parameters!$C$20,AJ55&lt;AJ54),0,1))))</f>
        <v>0</v>
      </c>
      <c r="BH55" s="63">
        <f>IF(B55&lt;&gt;1,IF(AND(AQ55&gt;0,AR55&gt;AR54),0,IF(AND(AQ55&lt;0,AR55&lt;AR54),0,1)),IF(AND(AQ55&gt;0,AR55&gt;Parameters!$C$40),0,IF(AND(AQ55&lt;0,AR55&lt;Parameters!$C$40),0,1)))</f>
        <v>0</v>
      </c>
      <c r="BI55" s="63">
        <f>IF(AND(B55=1,AT55=E55),0,IF(AND(AW54&lt;Parameters!$C$24,AT55=0),0,IF(AND(AW54&lt;Parameters!$C$25,AT54=0,AT55=0),0,IF(AT55=E55,0,1))))</f>
        <v>0</v>
      </c>
      <c r="BJ55" s="63">
        <f>IF(B55&lt;&gt;1,IF(AND(AV55&gt;0,AW55&gt;AW54),0,IF(AND(AV55&lt;0,AW55&lt;AW54),0,1)),IF(AND(AV55&gt;0,AW55&gt;Parameters!$C$40),0,IF(AND(AV55&lt;0,AW55&lt;Parameters!$C$40),0,1)))</f>
        <v>0</v>
      </c>
      <c r="BK55" s="91">
        <f t="shared" si="18"/>
        <v>0</v>
      </c>
      <c r="BL55" s="74"/>
      <c r="BM55" s="74"/>
    </row>
    <row r="56" spans="2:65" x14ac:dyDescent="0.3">
      <c r="B56" s="101">
        <f>Data_Revised!B56</f>
        <v>53</v>
      </c>
      <c r="C56" s="7">
        <f>Data_Revised!C56</f>
        <v>18000</v>
      </c>
      <c r="D56" s="7">
        <f>Data_Revised!D56</f>
        <v>8500</v>
      </c>
      <c r="E56" s="7">
        <f>Data_Revised!E56</f>
        <v>23000</v>
      </c>
      <c r="F56" s="7">
        <f>Data_Revised!F56</f>
        <v>21700</v>
      </c>
      <c r="G56" s="7">
        <f>Data_Revised!G56</f>
        <v>21000</v>
      </c>
      <c r="H56" s="7">
        <f>Data_Revised!H56</f>
        <v>24000</v>
      </c>
      <c r="I56" s="12">
        <f>Data_Revised!I56</f>
        <v>5</v>
      </c>
      <c r="J56" s="8"/>
      <c r="K56" s="56">
        <f t="shared" si="19"/>
        <v>5</v>
      </c>
      <c r="L56" s="60">
        <f>IF(B56=1,0,IF(K56&lt;=Parameters!$C$3,Parameters!$D$3,Parameters!$D$4))</f>
        <v>5.0000000000000001E-3</v>
      </c>
      <c r="M56" s="7">
        <f>IF(B56=1,Parameters!$C$27,ROUNDDOWN(M55*(1+L56),0))</f>
        <v>15522</v>
      </c>
      <c r="N56" s="63">
        <f>IF(B56=1,Parameters!$C$28,IF(K56&lt;&gt;K55,ROUND(N55*(1+Parameters!$C$29),2),N55))</f>
        <v>70.2</v>
      </c>
      <c r="O56" s="63">
        <f t="shared" si="4"/>
        <v>1089644.4000000001</v>
      </c>
      <c r="P56" s="60">
        <f>IF(K56=1,Parameters!$C$31,IF(K56&lt;&gt;K55,IF(N56&lt;=Parameters!$C$7,P55+Parameters!$D$7,P55+Parameters!$D$8),P55))</f>
        <v>9.9999999999999978E-2</v>
      </c>
      <c r="Q56" s="63">
        <f t="shared" si="5"/>
        <v>63.18</v>
      </c>
      <c r="R56" s="63">
        <f t="shared" si="6"/>
        <v>1137240</v>
      </c>
      <c r="S56" s="7">
        <f t="shared" si="7"/>
        <v>33522</v>
      </c>
      <c r="T56" s="63">
        <f t="shared" si="8"/>
        <v>2226884.4000000004</v>
      </c>
      <c r="U56" s="63">
        <f t="shared" si="9"/>
        <v>66.430535170932529</v>
      </c>
      <c r="V56" s="63">
        <f>ROUND(U56*(1+Parameters!$C$34),2)</f>
        <v>89.68</v>
      </c>
      <c r="W56" s="63">
        <f>ROUNDDOWN(S56*Parameters!$C$33,0)</f>
        <v>13408</v>
      </c>
      <c r="X56" s="66">
        <f t="shared" si="10"/>
        <v>1202429.4400000002</v>
      </c>
      <c r="Y56" s="8"/>
      <c r="Z56" s="69">
        <f>IF($B56=1,Parameters!C$13,IF(AND($K56&lt;&gt;$K55,MOD($K56-1,Parameters!C$14)=0),ROUND(Z55*(1+Parameters!C$15),2),Z55))</f>
        <v>65</v>
      </c>
      <c r="AA56" s="63">
        <f>IF($B56=1,Parameters!D$13,IF(AND($K56&lt;&gt;$K55,MOD($K56-1,Parameters!D$14)=0),ROUND(AA55*(1+Parameters!D$15),2),AA55))</f>
        <v>33.08</v>
      </c>
      <c r="AB56" s="63">
        <f>IF($B56=1,Parameters!E$13,IF(AND($K56&lt;&gt;$K55,MOD($K56-1,Parameters!E$14)=0),ROUND(AB55*(1+Parameters!E$15),2),AB55))</f>
        <v>40</v>
      </c>
      <c r="AC56" s="63">
        <f>IF($B56=1,Parameters!F$13,IF(AND($K56&lt;&gt;$K55,MOD($K56-1,Parameters!F$14)=0),ROUND(AC55*(1+Parameters!F$15),2),AC55))</f>
        <v>55</v>
      </c>
      <c r="AD56" s="63">
        <f t="shared" si="11"/>
        <v>552500</v>
      </c>
      <c r="AE56" s="63">
        <f t="shared" si="2"/>
        <v>760840</v>
      </c>
      <c r="AF56" s="63">
        <f t="shared" si="2"/>
        <v>868000</v>
      </c>
      <c r="AG56" s="66">
        <f t="shared" si="2"/>
        <v>1155000</v>
      </c>
      <c r="AH56" s="8"/>
      <c r="AI56" s="72">
        <f>IF(B56=1,0,IF(I55&lt;Parameters!$C$18,Parameters!$D$18,IF(I55=Parameters!$C$19,Parameters!$D$19,Parameters!$D$20)))</f>
        <v>0.02</v>
      </c>
      <c r="AJ56" s="63">
        <f>IF(B56=1,Parameters!$C$36,ROUND(AJ55*(1+AI56),2))</f>
        <v>30.14</v>
      </c>
      <c r="AK56" s="63">
        <f>H56/Parameters!$C$38*(Parameters!$C$38-I56)*AJ56</f>
        <v>602800</v>
      </c>
      <c r="AL56" s="63">
        <f>I56*Parameters!$C$37</f>
        <v>100000</v>
      </c>
      <c r="AM56" s="66">
        <f t="shared" si="12"/>
        <v>502800</v>
      </c>
      <c r="AN56" s="8"/>
      <c r="AO56" s="69">
        <f t="shared" si="13"/>
        <v>3828229.4400000004</v>
      </c>
      <c r="AP56" s="63">
        <f t="shared" si="14"/>
        <v>3540224.4000000004</v>
      </c>
      <c r="AQ56" s="76">
        <f t="shared" si="15"/>
        <v>188005.04000000004</v>
      </c>
      <c r="AR56" s="66">
        <f>IF(B56=1,Parameters!$C$40+AQ56,AR55+AQ56)</f>
        <v>13740299.239999998</v>
      </c>
      <c r="AT56" s="56">
        <f>IF(B56=1,E56,IF(AW55&lt;Parameters!$C$24,0,IF(AND(AW55&lt;Parameters!$C$25,AT55=0),0,E56)))</f>
        <v>23000</v>
      </c>
      <c r="AU56" s="63">
        <f t="shared" si="20"/>
        <v>760840</v>
      </c>
      <c r="AV56" s="76">
        <f t="shared" si="16"/>
        <v>188005.04000000004</v>
      </c>
      <c r="AW56" s="66">
        <f>IF(G56=1,Parameters!$C$40+AV56,AW55+AV56)</f>
        <v>13740299.239999998</v>
      </c>
      <c r="AY56" s="69">
        <f>IF(AND(B56=1,M56=Parameters!$C$27),0,IF(AND(K56&lt;=Parameters!$C$3,M56&gt;M55),0,IF(M56&lt;M55,0,1)))</f>
        <v>0</v>
      </c>
      <c r="AZ56" s="63">
        <f>IF(AND(B56=1,N56=Parameters!$C$28),0,IF(AND(K56&lt;&gt;K55,N56&gt;N55),0,IF(N56=N55,0,1)))</f>
        <v>0</v>
      </c>
      <c r="BA56" s="76">
        <f>IF(AND(B56=1,P56=Parameters!$C$31),0,IF(AND(K56&lt;&gt;K55,N56&lt;=Parameters!$C$7,P56&gt;P55),0,IF(AND(K56&lt;&gt;K55,N56&gt;Parameters!$C$8,P56=P55),0,IF(AND(K56=K55,P56=P55),0,1))))</f>
        <v>0</v>
      </c>
      <c r="BB56" s="76">
        <f t="shared" si="17"/>
        <v>0</v>
      </c>
      <c r="BC56" s="76">
        <f>IF(AND($B56=1,Z56=Parameters!C$13),0,IF(AND($K56&lt;&gt;$K55,MOD($K56-1,Parameters!C$14)=0,Z56&gt;Z55),0,IF(Z56=Z55,0,1)))</f>
        <v>0</v>
      </c>
      <c r="BD56" s="76">
        <f>IF(AND($B56=1,AA56=Parameters!D$13),0,IF(AND($K56&lt;&gt;$K55,MOD($K56-1,Parameters!D$14)=0,AA56&gt;AA55),0,IF(AA56=AA55,0,1)))</f>
        <v>0</v>
      </c>
      <c r="BE56" s="76">
        <f>IF(AND($B56=1,AB56=Parameters!E$13),0,IF(AND($K56&lt;&gt;$K55,MOD($K56-1,Parameters!E$14)=0,AB56&gt;AB55),0,IF(AB56=AB55,0,1)))</f>
        <v>0</v>
      </c>
      <c r="BF56" s="76">
        <f>IF(AND($B56=1,AC56=Parameters!F$13),0,IF(AND($K56&lt;&gt;$K55,MOD($K56-1,Parameters!F$14)=0,AC56&gt;AC55),0,IF(AC56=AC55,0,1)))</f>
        <v>0</v>
      </c>
      <c r="BG56" s="76">
        <f>IF(AND(B56=1,AJ56=Parameters!$C$36),0,IF(AND(I55&lt;Parameters!$C$18,AJ56&gt;AJ55),0,IF(AND(I55=Parameters!$C$19,AJ56=AJ55),0,IF(AND(I55&gt;Parameters!$C$20,AJ56&lt;AJ55),0,1))))</f>
        <v>0</v>
      </c>
      <c r="BH56" s="63">
        <f>IF(B56&lt;&gt;1,IF(AND(AQ56&gt;0,AR56&gt;AR55),0,IF(AND(AQ56&lt;0,AR56&lt;AR55),0,1)),IF(AND(AQ56&gt;0,AR56&gt;Parameters!$C$40),0,IF(AND(AQ56&lt;0,AR56&lt;Parameters!$C$40),0,1)))</f>
        <v>0</v>
      </c>
      <c r="BI56" s="63">
        <f>IF(AND(B56=1,AT56=E56),0,IF(AND(AW55&lt;Parameters!$C$24,AT56=0),0,IF(AND(AW55&lt;Parameters!$C$25,AT55=0,AT56=0),0,IF(AT56=E56,0,1))))</f>
        <v>0</v>
      </c>
      <c r="BJ56" s="63">
        <f>IF(B56&lt;&gt;1,IF(AND(AV56&gt;0,AW56&gt;AW55),0,IF(AND(AV56&lt;0,AW56&lt;AW55),0,1)),IF(AND(AV56&gt;0,AW56&gt;Parameters!$C$40),0,IF(AND(AV56&lt;0,AW56&lt;Parameters!$C$40),0,1)))</f>
        <v>0</v>
      </c>
      <c r="BK56" s="91">
        <f t="shared" si="18"/>
        <v>0</v>
      </c>
      <c r="BL56" s="74"/>
      <c r="BM56" s="74"/>
    </row>
    <row r="57" spans="2:65" x14ac:dyDescent="0.3">
      <c r="B57" s="101">
        <f>Data_Revised!B57</f>
        <v>54</v>
      </c>
      <c r="C57" s="7">
        <f>Data_Revised!C57</f>
        <v>14500</v>
      </c>
      <c r="D57" s="7">
        <f>Data_Revised!D57</f>
        <v>13500</v>
      </c>
      <c r="E57" s="7">
        <f>Data_Revised!E57</f>
        <v>19500</v>
      </c>
      <c r="F57" s="7">
        <f>Data_Revised!F57</f>
        <v>16800</v>
      </c>
      <c r="G57" s="7">
        <f>Data_Revised!G57</f>
        <v>17500</v>
      </c>
      <c r="H57" s="7">
        <f>Data_Revised!H57</f>
        <v>13200</v>
      </c>
      <c r="I57" s="12">
        <f>Data_Revised!I57</f>
        <v>3</v>
      </c>
      <c r="J57" s="8"/>
      <c r="K57" s="56">
        <f t="shared" si="19"/>
        <v>5</v>
      </c>
      <c r="L57" s="60">
        <f>IF(B57=1,0,IF(K57&lt;=Parameters!$C$3,Parameters!$D$3,Parameters!$D$4))</f>
        <v>5.0000000000000001E-3</v>
      </c>
      <c r="M57" s="7">
        <f>IF(B57=1,Parameters!$C$27,ROUNDDOWN(M56*(1+L57),0))</f>
        <v>15599</v>
      </c>
      <c r="N57" s="63">
        <f>IF(B57=1,Parameters!$C$28,IF(K57&lt;&gt;K56,ROUND(N56*(1+Parameters!$C$29),2),N56))</f>
        <v>70.2</v>
      </c>
      <c r="O57" s="63">
        <f t="shared" si="4"/>
        <v>1095049.8</v>
      </c>
      <c r="P57" s="60">
        <f>IF(K57=1,Parameters!$C$31,IF(K57&lt;&gt;K56,IF(N57&lt;=Parameters!$C$7,P56+Parameters!$D$7,P56+Parameters!$D$8),P56))</f>
        <v>9.9999999999999978E-2</v>
      </c>
      <c r="Q57" s="63">
        <f t="shared" si="5"/>
        <v>63.18</v>
      </c>
      <c r="R57" s="63">
        <f t="shared" si="6"/>
        <v>916110</v>
      </c>
      <c r="S57" s="7">
        <f t="shared" si="7"/>
        <v>30099</v>
      </c>
      <c r="T57" s="63">
        <f t="shared" si="8"/>
        <v>2011159.8</v>
      </c>
      <c r="U57" s="63">
        <f t="shared" si="9"/>
        <v>66.818160071763188</v>
      </c>
      <c r="V57" s="63">
        <f>ROUND(U57*(1+Parameters!$C$34),2)</f>
        <v>90.2</v>
      </c>
      <c r="W57" s="63">
        <f>ROUNDDOWN(S57*Parameters!$C$33,0)</f>
        <v>12039</v>
      </c>
      <c r="X57" s="66">
        <f t="shared" si="10"/>
        <v>1085917.8</v>
      </c>
      <c r="Y57" s="8"/>
      <c r="Z57" s="69">
        <f>IF($B57=1,Parameters!C$13,IF(AND($K57&lt;&gt;$K56,MOD($K57-1,Parameters!C$14)=0),ROUND(Z56*(1+Parameters!C$15),2),Z56))</f>
        <v>65</v>
      </c>
      <c r="AA57" s="63">
        <f>IF($B57=1,Parameters!D$13,IF(AND($K57&lt;&gt;$K56,MOD($K57-1,Parameters!D$14)=0),ROUND(AA56*(1+Parameters!D$15),2),AA56))</f>
        <v>33.08</v>
      </c>
      <c r="AB57" s="63">
        <f>IF($B57=1,Parameters!E$13,IF(AND($K57&lt;&gt;$K56,MOD($K57-1,Parameters!E$14)=0),ROUND(AB56*(1+Parameters!E$15),2),AB56))</f>
        <v>40</v>
      </c>
      <c r="AC57" s="63">
        <f>IF($B57=1,Parameters!F$13,IF(AND($K57&lt;&gt;$K56,MOD($K57-1,Parameters!F$14)=0),ROUND(AC56*(1+Parameters!F$15),2),AC56))</f>
        <v>55</v>
      </c>
      <c r="AD57" s="63">
        <f t="shared" si="11"/>
        <v>877500</v>
      </c>
      <c r="AE57" s="63">
        <f t="shared" si="2"/>
        <v>645060</v>
      </c>
      <c r="AF57" s="63">
        <f t="shared" si="2"/>
        <v>672000</v>
      </c>
      <c r="AG57" s="66">
        <f t="shared" si="2"/>
        <v>962500</v>
      </c>
      <c r="AH57" s="8"/>
      <c r="AI57" s="72">
        <f>IF(B57=1,0,IF(I56&lt;Parameters!$C$18,Parameters!$D$18,IF(I56=Parameters!$C$19,Parameters!$D$19,Parameters!$D$20)))</f>
        <v>-0.01</v>
      </c>
      <c r="AJ57" s="63">
        <f>IF(B57=1,Parameters!$C$36,ROUND(AJ56*(1+AI57),2))</f>
        <v>29.84</v>
      </c>
      <c r="AK57" s="63">
        <f>H57/Parameters!$C$38*(Parameters!$C$38-I57)*AJ57</f>
        <v>354499.2</v>
      </c>
      <c r="AL57" s="63">
        <f>I57*Parameters!$C$37</f>
        <v>60000</v>
      </c>
      <c r="AM57" s="66">
        <f t="shared" si="12"/>
        <v>294499.20000000001</v>
      </c>
      <c r="AN57" s="8"/>
      <c r="AO57" s="69">
        <f t="shared" si="13"/>
        <v>3074917</v>
      </c>
      <c r="AP57" s="63">
        <f t="shared" si="14"/>
        <v>3533719.8</v>
      </c>
      <c r="AQ57" s="76">
        <f t="shared" si="15"/>
        <v>-518802.8</v>
      </c>
      <c r="AR57" s="66">
        <f>IF(B57=1,Parameters!$C$40+AQ57,AR56+AQ57)</f>
        <v>13221496.439999998</v>
      </c>
      <c r="AT57" s="56">
        <f>IF(B57=1,E57,IF(AW56&lt;Parameters!$C$24,0,IF(AND(AW56&lt;Parameters!$C$25,AT56=0),0,E57)))</f>
        <v>19500</v>
      </c>
      <c r="AU57" s="63">
        <f t="shared" si="20"/>
        <v>645060</v>
      </c>
      <c r="AV57" s="76">
        <f t="shared" si="16"/>
        <v>-518802.8</v>
      </c>
      <c r="AW57" s="66">
        <f>IF(G57=1,Parameters!$C$40+AV57,AW56+AV57)</f>
        <v>13221496.439999998</v>
      </c>
      <c r="AY57" s="69">
        <f>IF(AND(B57=1,M57=Parameters!$C$27),0,IF(AND(K57&lt;=Parameters!$C$3,M57&gt;M56),0,IF(M57&lt;M56,0,1)))</f>
        <v>0</v>
      </c>
      <c r="AZ57" s="63">
        <f>IF(AND(B57=1,N57=Parameters!$C$28),0,IF(AND(K57&lt;&gt;K56,N57&gt;N56),0,IF(N57=N56,0,1)))</f>
        <v>0</v>
      </c>
      <c r="BA57" s="76">
        <f>IF(AND(B57=1,P57=Parameters!$C$31),0,IF(AND(K57&lt;&gt;K56,N57&lt;=Parameters!$C$7,P57&gt;P56),0,IF(AND(K57&lt;&gt;K56,N57&gt;Parameters!$C$8,P57=P56),0,IF(AND(K57=K56,P57=P56),0,1))))</f>
        <v>0</v>
      </c>
      <c r="BB57" s="76">
        <f t="shared" si="17"/>
        <v>0</v>
      </c>
      <c r="BC57" s="76">
        <f>IF(AND($B57=1,Z57=Parameters!C$13),0,IF(AND($K57&lt;&gt;$K56,MOD($K57-1,Parameters!C$14)=0,Z57&gt;Z56),0,IF(Z57=Z56,0,1)))</f>
        <v>0</v>
      </c>
      <c r="BD57" s="76">
        <f>IF(AND($B57=1,AA57=Parameters!D$13),0,IF(AND($K57&lt;&gt;$K56,MOD($K57-1,Parameters!D$14)=0,AA57&gt;AA56),0,IF(AA57=AA56,0,1)))</f>
        <v>0</v>
      </c>
      <c r="BE57" s="76">
        <f>IF(AND($B57=1,AB57=Parameters!E$13),0,IF(AND($K57&lt;&gt;$K56,MOD($K57-1,Parameters!E$14)=0,AB57&gt;AB56),0,IF(AB57=AB56,0,1)))</f>
        <v>0</v>
      </c>
      <c r="BF57" s="76">
        <f>IF(AND($B57=1,AC57=Parameters!F$13),0,IF(AND($K57&lt;&gt;$K56,MOD($K57-1,Parameters!F$14)=0,AC57&gt;AC56),0,IF(AC57=AC56,0,1)))</f>
        <v>0</v>
      </c>
      <c r="BG57" s="76">
        <f>IF(AND(B57=1,AJ57=Parameters!$C$36),0,IF(AND(I56&lt;Parameters!$C$18,AJ57&gt;AJ56),0,IF(AND(I56=Parameters!$C$19,AJ57=AJ56),0,IF(AND(I56&gt;Parameters!$C$20,AJ57&lt;AJ56),0,1))))</f>
        <v>0</v>
      </c>
      <c r="BH57" s="63">
        <f>IF(B57&lt;&gt;1,IF(AND(AQ57&gt;0,AR57&gt;AR56),0,IF(AND(AQ57&lt;0,AR57&lt;AR56),0,1)),IF(AND(AQ57&gt;0,AR57&gt;Parameters!$C$40),0,IF(AND(AQ57&lt;0,AR57&lt;Parameters!$C$40),0,1)))</f>
        <v>0</v>
      </c>
      <c r="BI57" s="63">
        <f>IF(AND(B57=1,AT57=E57),0,IF(AND(AW56&lt;Parameters!$C$24,AT57=0),0,IF(AND(AW56&lt;Parameters!$C$25,AT56=0,AT57=0),0,IF(AT57=E57,0,1))))</f>
        <v>0</v>
      </c>
      <c r="BJ57" s="63">
        <f>IF(B57&lt;&gt;1,IF(AND(AV57&gt;0,AW57&gt;AW56),0,IF(AND(AV57&lt;0,AW57&lt;AW56),0,1)),IF(AND(AV57&gt;0,AW57&gt;Parameters!$C$40),0,IF(AND(AV57&lt;0,AW57&lt;Parameters!$C$40),0,1)))</f>
        <v>0</v>
      </c>
      <c r="BK57" s="91">
        <f t="shared" si="18"/>
        <v>0</v>
      </c>
      <c r="BL57" s="74"/>
      <c r="BM57" s="74"/>
    </row>
    <row r="58" spans="2:65" x14ac:dyDescent="0.3">
      <c r="B58" s="101">
        <f>Data_Revised!B58</f>
        <v>55</v>
      </c>
      <c r="C58" s="7">
        <f>Data_Revised!C58</f>
        <v>18500</v>
      </c>
      <c r="D58" s="7">
        <f>Data_Revised!D58</f>
        <v>8000</v>
      </c>
      <c r="E58" s="7">
        <f>Data_Revised!E58</f>
        <v>23500</v>
      </c>
      <c r="F58" s="7">
        <f>Data_Revised!F58</f>
        <v>18200</v>
      </c>
      <c r="G58" s="7">
        <f>Data_Revised!G58</f>
        <v>16099.999999999998</v>
      </c>
      <c r="H58" s="7">
        <f>Data_Revised!H58</f>
        <v>17400</v>
      </c>
      <c r="I58" s="12">
        <f>Data_Revised!I58</f>
        <v>4</v>
      </c>
      <c r="J58" s="8"/>
      <c r="K58" s="56">
        <f t="shared" si="19"/>
        <v>5</v>
      </c>
      <c r="L58" s="60">
        <f>IF(B58=1,0,IF(K58&lt;=Parameters!$C$3,Parameters!$D$3,Parameters!$D$4))</f>
        <v>5.0000000000000001E-3</v>
      </c>
      <c r="M58" s="7">
        <f>IF(B58=1,Parameters!$C$27,ROUNDDOWN(M57*(1+L58),0))</f>
        <v>15676</v>
      </c>
      <c r="N58" s="63">
        <f>IF(B58=1,Parameters!$C$28,IF(K58&lt;&gt;K57,ROUND(N57*(1+Parameters!$C$29),2),N57))</f>
        <v>70.2</v>
      </c>
      <c r="O58" s="63">
        <f t="shared" si="4"/>
        <v>1100455.2</v>
      </c>
      <c r="P58" s="60">
        <f>IF(K58=1,Parameters!$C$31,IF(K58&lt;&gt;K57,IF(N58&lt;=Parameters!$C$7,P57+Parameters!$D$7,P57+Parameters!$D$8),P57))</f>
        <v>9.9999999999999978E-2</v>
      </c>
      <c r="Q58" s="63">
        <f t="shared" si="5"/>
        <v>63.18</v>
      </c>
      <c r="R58" s="63">
        <f t="shared" si="6"/>
        <v>1168830</v>
      </c>
      <c r="S58" s="7">
        <f t="shared" si="7"/>
        <v>34176</v>
      </c>
      <c r="T58" s="63">
        <f t="shared" si="8"/>
        <v>2269285.2000000002</v>
      </c>
      <c r="U58" s="63">
        <f t="shared" si="9"/>
        <v>66.399964887640451</v>
      </c>
      <c r="V58" s="63">
        <f>ROUND(U58*(1+Parameters!$C$34),2)</f>
        <v>89.64</v>
      </c>
      <c r="W58" s="63">
        <f>ROUNDDOWN(S58*Parameters!$C$33,0)</f>
        <v>13670</v>
      </c>
      <c r="X58" s="66">
        <f t="shared" si="10"/>
        <v>1225378.8</v>
      </c>
      <c r="Y58" s="8"/>
      <c r="Z58" s="69">
        <f>IF($B58=1,Parameters!C$13,IF(AND($K58&lt;&gt;$K57,MOD($K58-1,Parameters!C$14)=0),ROUND(Z57*(1+Parameters!C$15),2),Z57))</f>
        <v>65</v>
      </c>
      <c r="AA58" s="63">
        <f>IF($B58=1,Parameters!D$13,IF(AND($K58&lt;&gt;$K57,MOD($K58-1,Parameters!D$14)=0),ROUND(AA57*(1+Parameters!D$15),2),AA57))</f>
        <v>33.08</v>
      </c>
      <c r="AB58" s="63">
        <f>IF($B58=1,Parameters!E$13,IF(AND($K58&lt;&gt;$K57,MOD($K58-1,Parameters!E$14)=0),ROUND(AB57*(1+Parameters!E$15),2),AB57))</f>
        <v>40</v>
      </c>
      <c r="AC58" s="63">
        <f>IF($B58=1,Parameters!F$13,IF(AND($K58&lt;&gt;$K57,MOD($K58-1,Parameters!F$14)=0),ROUND(AC57*(1+Parameters!F$15),2),AC57))</f>
        <v>55</v>
      </c>
      <c r="AD58" s="63">
        <f t="shared" si="11"/>
        <v>520000</v>
      </c>
      <c r="AE58" s="63">
        <f t="shared" si="2"/>
        <v>777380</v>
      </c>
      <c r="AF58" s="63">
        <f t="shared" si="2"/>
        <v>728000</v>
      </c>
      <c r="AG58" s="66">
        <f t="shared" si="2"/>
        <v>885499.99999999988</v>
      </c>
      <c r="AH58" s="8"/>
      <c r="AI58" s="72">
        <f>IF(B58=1,0,IF(I57&lt;Parameters!$C$18,Parameters!$D$18,IF(I57=Parameters!$C$19,Parameters!$D$19,Parameters!$D$20)))</f>
        <v>0.02</v>
      </c>
      <c r="AJ58" s="63">
        <f>IF(B58=1,Parameters!$C$36,ROUND(AJ57*(1+AI58),2))</f>
        <v>30.44</v>
      </c>
      <c r="AK58" s="63">
        <f>H58/Parameters!$C$38*(Parameters!$C$38-I58)*AJ58</f>
        <v>459035.2</v>
      </c>
      <c r="AL58" s="63">
        <f>I58*Parameters!$C$37</f>
        <v>80000</v>
      </c>
      <c r="AM58" s="66">
        <f t="shared" si="12"/>
        <v>379035.2</v>
      </c>
      <c r="AN58" s="8"/>
      <c r="AO58" s="69">
        <f t="shared" si="13"/>
        <v>3297914</v>
      </c>
      <c r="AP58" s="63">
        <f t="shared" si="14"/>
        <v>3566665.2</v>
      </c>
      <c r="AQ58" s="76">
        <f t="shared" si="15"/>
        <v>-348751.20000000048</v>
      </c>
      <c r="AR58" s="66">
        <f>IF(B58=1,Parameters!$C$40+AQ58,AR57+AQ58)</f>
        <v>12872745.239999996</v>
      </c>
      <c r="AT58" s="56">
        <f>IF(B58=1,E58,IF(AW57&lt;Parameters!$C$24,0,IF(AND(AW57&lt;Parameters!$C$25,AT57=0),0,E58)))</f>
        <v>23500</v>
      </c>
      <c r="AU58" s="63">
        <f t="shared" si="20"/>
        <v>777380</v>
      </c>
      <c r="AV58" s="76">
        <f t="shared" si="16"/>
        <v>-348751.20000000048</v>
      </c>
      <c r="AW58" s="66">
        <f>IF(G58=1,Parameters!$C$40+AV58,AW57+AV58)</f>
        <v>12872745.239999996</v>
      </c>
      <c r="AY58" s="69">
        <f>IF(AND(B58=1,M58=Parameters!$C$27),0,IF(AND(K58&lt;=Parameters!$C$3,M58&gt;M57),0,IF(M58&lt;M57,0,1)))</f>
        <v>0</v>
      </c>
      <c r="AZ58" s="63">
        <f>IF(AND(B58=1,N58=Parameters!$C$28),0,IF(AND(K58&lt;&gt;K57,N58&gt;N57),0,IF(N58=N57,0,1)))</f>
        <v>0</v>
      </c>
      <c r="BA58" s="76">
        <f>IF(AND(B58=1,P58=Parameters!$C$31),0,IF(AND(K58&lt;&gt;K57,N58&lt;=Parameters!$C$7,P58&gt;P57),0,IF(AND(K58&lt;&gt;K57,N58&gt;Parameters!$C$8,P58=P57),0,IF(AND(K58=K57,P58=P57),0,1))))</f>
        <v>0</v>
      </c>
      <c r="BB58" s="76">
        <f t="shared" si="17"/>
        <v>0</v>
      </c>
      <c r="BC58" s="76">
        <f>IF(AND($B58=1,Z58=Parameters!C$13),0,IF(AND($K58&lt;&gt;$K57,MOD($K58-1,Parameters!C$14)=0,Z58&gt;Z57),0,IF(Z58=Z57,0,1)))</f>
        <v>0</v>
      </c>
      <c r="BD58" s="76">
        <f>IF(AND($B58=1,AA58=Parameters!D$13),0,IF(AND($K58&lt;&gt;$K57,MOD($K58-1,Parameters!D$14)=0,AA58&gt;AA57),0,IF(AA58=AA57,0,1)))</f>
        <v>0</v>
      </c>
      <c r="BE58" s="76">
        <f>IF(AND($B58=1,AB58=Parameters!E$13),0,IF(AND($K58&lt;&gt;$K57,MOD($K58-1,Parameters!E$14)=0,AB58&gt;AB57),0,IF(AB58=AB57,0,1)))</f>
        <v>0</v>
      </c>
      <c r="BF58" s="76">
        <f>IF(AND($B58=1,AC58=Parameters!F$13),0,IF(AND($K58&lt;&gt;$K57,MOD($K58-1,Parameters!F$14)=0,AC58&gt;AC57),0,IF(AC58=AC57,0,1)))</f>
        <v>0</v>
      </c>
      <c r="BG58" s="76">
        <f>IF(AND(B58=1,AJ58=Parameters!$C$36),0,IF(AND(I57&lt;Parameters!$C$18,AJ58&gt;AJ57),0,IF(AND(I57=Parameters!$C$19,AJ58=AJ57),0,IF(AND(I57&gt;Parameters!$C$20,AJ58&lt;AJ57),0,1))))</f>
        <v>0</v>
      </c>
      <c r="BH58" s="63">
        <f>IF(B58&lt;&gt;1,IF(AND(AQ58&gt;0,AR58&gt;AR57),0,IF(AND(AQ58&lt;0,AR58&lt;AR57),0,1)),IF(AND(AQ58&gt;0,AR58&gt;Parameters!$C$40),0,IF(AND(AQ58&lt;0,AR58&lt;Parameters!$C$40),0,1)))</f>
        <v>0</v>
      </c>
      <c r="BI58" s="63">
        <f>IF(AND(B58=1,AT58=E58),0,IF(AND(AW57&lt;Parameters!$C$24,AT58=0),0,IF(AND(AW57&lt;Parameters!$C$25,AT57=0,AT58=0),0,IF(AT58=E58,0,1))))</f>
        <v>0</v>
      </c>
      <c r="BJ58" s="63">
        <f>IF(B58&lt;&gt;1,IF(AND(AV58&gt;0,AW58&gt;AW57),0,IF(AND(AV58&lt;0,AW58&lt;AW57),0,1)),IF(AND(AV58&gt;0,AW58&gt;Parameters!$C$40),0,IF(AND(AV58&lt;0,AW58&lt;Parameters!$C$40),0,1)))</f>
        <v>0</v>
      </c>
      <c r="BK58" s="91">
        <f t="shared" si="18"/>
        <v>0</v>
      </c>
      <c r="BL58" s="74"/>
      <c r="BM58" s="74"/>
    </row>
    <row r="59" spans="2:65" x14ac:dyDescent="0.3">
      <c r="B59" s="101">
        <f>Data_Revised!B59</f>
        <v>56</v>
      </c>
      <c r="C59" s="7">
        <f>Data_Revised!C59</f>
        <v>16000</v>
      </c>
      <c r="D59" s="7">
        <f>Data_Revised!D59</f>
        <v>13000</v>
      </c>
      <c r="E59" s="7">
        <f>Data_Revised!E59</f>
        <v>18500</v>
      </c>
      <c r="F59" s="7">
        <f>Data_Revised!F59</f>
        <v>18200</v>
      </c>
      <c r="G59" s="7">
        <f>Data_Revised!G59</f>
        <v>20300</v>
      </c>
      <c r="H59" s="7">
        <f>Data_Revised!H59</f>
        <v>11100</v>
      </c>
      <c r="I59" s="12">
        <f>Data_Revised!I59</f>
        <v>6</v>
      </c>
      <c r="J59" s="8"/>
      <c r="K59" s="56">
        <f t="shared" si="19"/>
        <v>5</v>
      </c>
      <c r="L59" s="60">
        <f>IF(B59=1,0,IF(K59&lt;=Parameters!$C$3,Parameters!$D$3,Parameters!$D$4))</f>
        <v>5.0000000000000001E-3</v>
      </c>
      <c r="M59" s="7">
        <f>IF(B59=1,Parameters!$C$27,ROUNDDOWN(M58*(1+L59),0))</f>
        <v>15754</v>
      </c>
      <c r="N59" s="63">
        <f>IF(B59=1,Parameters!$C$28,IF(K59&lt;&gt;K58,ROUND(N58*(1+Parameters!$C$29),2),N58))</f>
        <v>70.2</v>
      </c>
      <c r="O59" s="63">
        <f t="shared" si="4"/>
        <v>1105930.8</v>
      </c>
      <c r="P59" s="60">
        <f>IF(K59=1,Parameters!$C$31,IF(K59&lt;&gt;K58,IF(N59&lt;=Parameters!$C$7,P58+Parameters!$D$7,P58+Parameters!$D$8),P58))</f>
        <v>9.9999999999999978E-2</v>
      </c>
      <c r="Q59" s="63">
        <f t="shared" si="5"/>
        <v>63.18</v>
      </c>
      <c r="R59" s="63">
        <f t="shared" si="6"/>
        <v>1010880</v>
      </c>
      <c r="S59" s="7">
        <f t="shared" si="7"/>
        <v>31754</v>
      </c>
      <c r="T59" s="63">
        <f t="shared" si="8"/>
        <v>2116810.7999999998</v>
      </c>
      <c r="U59" s="63">
        <f t="shared" si="9"/>
        <v>66.662807835233352</v>
      </c>
      <c r="V59" s="63">
        <f>ROUND(U59*(1+Parameters!$C$34),2)</f>
        <v>89.99</v>
      </c>
      <c r="W59" s="63">
        <f>ROUNDDOWN(S59*Parameters!$C$33,0)</f>
        <v>12701</v>
      </c>
      <c r="X59" s="66">
        <f t="shared" si="10"/>
        <v>1142962.99</v>
      </c>
      <c r="Y59" s="8"/>
      <c r="Z59" s="69">
        <f>IF($B59=1,Parameters!C$13,IF(AND($K59&lt;&gt;$K58,MOD($K59-1,Parameters!C$14)=0),ROUND(Z58*(1+Parameters!C$15),2),Z58))</f>
        <v>65</v>
      </c>
      <c r="AA59" s="63">
        <f>IF($B59=1,Parameters!D$13,IF(AND($K59&lt;&gt;$K58,MOD($K59-1,Parameters!D$14)=0),ROUND(AA58*(1+Parameters!D$15),2),AA58))</f>
        <v>33.08</v>
      </c>
      <c r="AB59" s="63">
        <f>IF($B59=1,Parameters!E$13,IF(AND($K59&lt;&gt;$K58,MOD($K59-1,Parameters!E$14)=0),ROUND(AB58*(1+Parameters!E$15),2),AB58))</f>
        <v>40</v>
      </c>
      <c r="AC59" s="63">
        <f>IF($B59=1,Parameters!F$13,IF(AND($K59&lt;&gt;$K58,MOD($K59-1,Parameters!F$14)=0),ROUND(AC58*(1+Parameters!F$15),2),AC58))</f>
        <v>55</v>
      </c>
      <c r="AD59" s="63">
        <f t="shared" si="11"/>
        <v>845000</v>
      </c>
      <c r="AE59" s="63">
        <f t="shared" si="2"/>
        <v>611980</v>
      </c>
      <c r="AF59" s="63">
        <f t="shared" si="2"/>
        <v>728000</v>
      </c>
      <c r="AG59" s="66">
        <f t="shared" si="2"/>
        <v>1116500</v>
      </c>
      <c r="AH59" s="8"/>
      <c r="AI59" s="72">
        <f>IF(B59=1,0,IF(I58&lt;Parameters!$C$18,Parameters!$D$18,IF(I58=Parameters!$C$19,Parameters!$D$19,Parameters!$D$20)))</f>
        <v>0</v>
      </c>
      <c r="AJ59" s="63">
        <f>IF(B59=1,Parameters!$C$36,ROUND(AJ58*(1+AI59),2))</f>
        <v>30.44</v>
      </c>
      <c r="AK59" s="63">
        <f>H59/Parameters!$C$38*(Parameters!$C$38-I59)*AJ59</f>
        <v>270307.20000000001</v>
      </c>
      <c r="AL59" s="63">
        <f>I59*Parameters!$C$37</f>
        <v>120000</v>
      </c>
      <c r="AM59" s="66">
        <f t="shared" si="12"/>
        <v>150307.20000000001</v>
      </c>
      <c r="AN59" s="8"/>
      <c r="AO59" s="69">
        <f t="shared" si="13"/>
        <v>3257770.1900000004</v>
      </c>
      <c r="AP59" s="63">
        <f t="shared" si="14"/>
        <v>3573790.8</v>
      </c>
      <c r="AQ59" s="76">
        <f t="shared" si="15"/>
        <v>-436020.60999999958</v>
      </c>
      <c r="AR59" s="66">
        <f>IF(B59=1,Parameters!$C$40+AQ59,AR58+AQ59)</f>
        <v>12436724.629999997</v>
      </c>
      <c r="AT59" s="56">
        <f>IF(B59=1,E59,IF(AW58&lt;Parameters!$C$24,0,IF(AND(AW58&lt;Parameters!$C$25,AT58=0),0,E59)))</f>
        <v>18500</v>
      </c>
      <c r="AU59" s="63">
        <f t="shared" si="20"/>
        <v>611980</v>
      </c>
      <c r="AV59" s="76">
        <f t="shared" si="16"/>
        <v>-436020.60999999958</v>
      </c>
      <c r="AW59" s="66">
        <f>IF(G59=1,Parameters!$C$40+AV59,AW58+AV59)</f>
        <v>12436724.629999997</v>
      </c>
      <c r="AY59" s="69">
        <f>IF(AND(B59=1,M59=Parameters!$C$27),0,IF(AND(K59&lt;=Parameters!$C$3,M59&gt;M58),0,IF(M59&lt;M58,0,1)))</f>
        <v>0</v>
      </c>
      <c r="AZ59" s="63">
        <f>IF(AND(B59=1,N59=Parameters!$C$28),0,IF(AND(K59&lt;&gt;K58,N59&gt;N58),0,IF(N59=N58,0,1)))</f>
        <v>0</v>
      </c>
      <c r="BA59" s="76">
        <f>IF(AND(B59=1,P59=Parameters!$C$31),0,IF(AND(K59&lt;&gt;K58,N59&lt;=Parameters!$C$7,P59&gt;P58),0,IF(AND(K59&lt;&gt;K58,N59&gt;Parameters!$C$8,P59=P58),0,IF(AND(K59=K58,P59=P58),0,1))))</f>
        <v>0</v>
      </c>
      <c r="BB59" s="76">
        <f t="shared" si="17"/>
        <v>0</v>
      </c>
      <c r="BC59" s="76">
        <f>IF(AND($B59=1,Z59=Parameters!C$13),0,IF(AND($K59&lt;&gt;$K58,MOD($K59-1,Parameters!C$14)=0,Z59&gt;Z58),0,IF(Z59=Z58,0,1)))</f>
        <v>0</v>
      </c>
      <c r="BD59" s="76">
        <f>IF(AND($B59=1,AA59=Parameters!D$13),0,IF(AND($K59&lt;&gt;$K58,MOD($K59-1,Parameters!D$14)=0,AA59&gt;AA58),0,IF(AA59=AA58,0,1)))</f>
        <v>0</v>
      </c>
      <c r="BE59" s="76">
        <f>IF(AND($B59=1,AB59=Parameters!E$13),0,IF(AND($K59&lt;&gt;$K58,MOD($K59-1,Parameters!E$14)=0,AB59&gt;AB58),0,IF(AB59=AB58,0,1)))</f>
        <v>0</v>
      </c>
      <c r="BF59" s="76">
        <f>IF(AND($B59=1,AC59=Parameters!F$13),0,IF(AND($K59&lt;&gt;$K58,MOD($K59-1,Parameters!F$14)=0,AC59&gt;AC58),0,IF(AC59=AC58,0,1)))</f>
        <v>0</v>
      </c>
      <c r="BG59" s="76">
        <f>IF(AND(B59=1,AJ59=Parameters!$C$36),0,IF(AND(I58&lt;Parameters!$C$18,AJ59&gt;AJ58),0,IF(AND(I58=Parameters!$C$19,AJ59=AJ58),0,IF(AND(I58&gt;Parameters!$C$20,AJ59&lt;AJ58),0,1))))</f>
        <v>0</v>
      </c>
      <c r="BH59" s="63">
        <f>IF(B59&lt;&gt;1,IF(AND(AQ59&gt;0,AR59&gt;AR58),0,IF(AND(AQ59&lt;0,AR59&lt;AR58),0,1)),IF(AND(AQ59&gt;0,AR59&gt;Parameters!$C$40),0,IF(AND(AQ59&lt;0,AR59&lt;Parameters!$C$40),0,1)))</f>
        <v>0</v>
      </c>
      <c r="BI59" s="63">
        <f>IF(AND(B59=1,AT59=E59),0,IF(AND(AW58&lt;Parameters!$C$24,AT59=0),0,IF(AND(AW58&lt;Parameters!$C$25,AT58=0,AT59=0),0,IF(AT59=E59,0,1))))</f>
        <v>0</v>
      </c>
      <c r="BJ59" s="63">
        <f>IF(B59&lt;&gt;1,IF(AND(AV59&gt;0,AW59&gt;AW58),0,IF(AND(AV59&lt;0,AW59&lt;AW58),0,1)),IF(AND(AV59&gt;0,AW59&gt;Parameters!$C$40),0,IF(AND(AV59&lt;0,AW59&lt;Parameters!$C$40),0,1)))</f>
        <v>0</v>
      </c>
      <c r="BK59" s="91">
        <f t="shared" si="18"/>
        <v>0</v>
      </c>
      <c r="BL59" s="74"/>
      <c r="BM59" s="74"/>
    </row>
    <row r="60" spans="2:65" x14ac:dyDescent="0.3">
      <c r="B60" s="101">
        <f>Data_Revised!B60</f>
        <v>57</v>
      </c>
      <c r="C60" s="7">
        <f>Data_Revised!C60</f>
        <v>14000</v>
      </c>
      <c r="D60" s="7">
        <f>Data_Revised!D60</f>
        <v>13000</v>
      </c>
      <c r="E60" s="7">
        <f>Data_Revised!E60</f>
        <v>19500</v>
      </c>
      <c r="F60" s="7">
        <f>Data_Revised!F60</f>
        <v>21700</v>
      </c>
      <c r="G60" s="7">
        <f>Data_Revised!G60</f>
        <v>20300</v>
      </c>
      <c r="H60" s="7">
        <f>Data_Revised!H60</f>
        <v>11700</v>
      </c>
      <c r="I60" s="12">
        <f>Data_Revised!I60</f>
        <v>4</v>
      </c>
      <c r="J60" s="8"/>
      <c r="K60" s="56">
        <f t="shared" si="19"/>
        <v>5</v>
      </c>
      <c r="L60" s="60">
        <f>IF(B60=1,0,IF(K60&lt;=Parameters!$C$3,Parameters!$D$3,Parameters!$D$4))</f>
        <v>5.0000000000000001E-3</v>
      </c>
      <c r="M60" s="7">
        <f>IF(B60=1,Parameters!$C$27,ROUNDDOWN(M59*(1+L60),0))</f>
        <v>15832</v>
      </c>
      <c r="N60" s="63">
        <f>IF(B60=1,Parameters!$C$28,IF(K60&lt;&gt;K59,ROUND(N59*(1+Parameters!$C$29),2),N59))</f>
        <v>70.2</v>
      </c>
      <c r="O60" s="63">
        <f t="shared" si="4"/>
        <v>1111406.4000000001</v>
      </c>
      <c r="P60" s="60">
        <f>IF(K60=1,Parameters!$C$31,IF(K60&lt;&gt;K59,IF(N60&lt;=Parameters!$C$7,P59+Parameters!$D$7,P59+Parameters!$D$8),P59))</f>
        <v>9.9999999999999978E-2</v>
      </c>
      <c r="Q60" s="63">
        <f t="shared" si="5"/>
        <v>63.18</v>
      </c>
      <c r="R60" s="63">
        <f t="shared" si="6"/>
        <v>884520</v>
      </c>
      <c r="S60" s="7">
        <f t="shared" si="7"/>
        <v>29832</v>
      </c>
      <c r="T60" s="63">
        <f t="shared" si="8"/>
        <v>1995926.4000000001</v>
      </c>
      <c r="U60" s="63">
        <f t="shared" si="9"/>
        <v>66.90555108608207</v>
      </c>
      <c r="V60" s="63">
        <f>ROUND(U60*(1+Parameters!$C$34),2)</f>
        <v>90.32</v>
      </c>
      <c r="W60" s="63">
        <f>ROUNDDOWN(S60*Parameters!$C$33,0)</f>
        <v>11932</v>
      </c>
      <c r="X60" s="66">
        <f t="shared" si="10"/>
        <v>1077698.24</v>
      </c>
      <c r="Y60" s="8"/>
      <c r="Z60" s="69">
        <f>IF($B60=1,Parameters!C$13,IF(AND($K60&lt;&gt;$K59,MOD($K60-1,Parameters!C$14)=0),ROUND(Z59*(1+Parameters!C$15),2),Z59))</f>
        <v>65</v>
      </c>
      <c r="AA60" s="63">
        <f>IF($B60=1,Parameters!D$13,IF(AND($K60&lt;&gt;$K59,MOD($K60-1,Parameters!D$14)=0),ROUND(AA59*(1+Parameters!D$15),2),AA59))</f>
        <v>33.08</v>
      </c>
      <c r="AB60" s="63">
        <f>IF($B60=1,Parameters!E$13,IF(AND($K60&lt;&gt;$K59,MOD($K60-1,Parameters!E$14)=0),ROUND(AB59*(1+Parameters!E$15),2),AB59))</f>
        <v>40</v>
      </c>
      <c r="AC60" s="63">
        <f>IF($B60=1,Parameters!F$13,IF(AND($K60&lt;&gt;$K59,MOD($K60-1,Parameters!F$14)=0),ROUND(AC59*(1+Parameters!F$15),2),AC59))</f>
        <v>55</v>
      </c>
      <c r="AD60" s="63">
        <f t="shared" si="11"/>
        <v>845000</v>
      </c>
      <c r="AE60" s="63">
        <f t="shared" si="2"/>
        <v>645060</v>
      </c>
      <c r="AF60" s="63">
        <f t="shared" si="2"/>
        <v>868000</v>
      </c>
      <c r="AG60" s="66">
        <f t="shared" si="2"/>
        <v>1116500</v>
      </c>
      <c r="AH60" s="8"/>
      <c r="AI60" s="72">
        <f>IF(B60=1,0,IF(I59&lt;Parameters!$C$18,Parameters!$D$18,IF(I59=Parameters!$C$19,Parameters!$D$19,Parameters!$D$20)))</f>
        <v>-0.01</v>
      </c>
      <c r="AJ60" s="63">
        <f>IF(B60=1,Parameters!$C$36,ROUND(AJ59*(1+AI60),2))</f>
        <v>30.14</v>
      </c>
      <c r="AK60" s="63">
        <f>H60/Parameters!$C$38*(Parameters!$C$38-I60)*AJ60</f>
        <v>305619.59999999998</v>
      </c>
      <c r="AL60" s="63">
        <f>I60*Parameters!$C$37</f>
        <v>80000</v>
      </c>
      <c r="AM60" s="66">
        <f t="shared" si="12"/>
        <v>225619.59999999998</v>
      </c>
      <c r="AN60" s="8"/>
      <c r="AO60" s="69">
        <f t="shared" si="13"/>
        <v>3367817.8400000003</v>
      </c>
      <c r="AP60" s="63">
        <f t="shared" si="14"/>
        <v>3485986.4000000004</v>
      </c>
      <c r="AQ60" s="76">
        <f t="shared" si="15"/>
        <v>-198168.56000000017</v>
      </c>
      <c r="AR60" s="66">
        <f>IF(B60=1,Parameters!$C$40+AQ60,AR59+AQ60)</f>
        <v>12238556.069999997</v>
      </c>
      <c r="AT60" s="56">
        <f>IF(B60=1,E60,IF(AW59&lt;Parameters!$C$24,0,IF(AND(AW59&lt;Parameters!$C$25,AT59=0),0,E60)))</f>
        <v>0</v>
      </c>
      <c r="AU60" s="63">
        <f t="shared" si="20"/>
        <v>0</v>
      </c>
      <c r="AV60" s="76">
        <f t="shared" si="16"/>
        <v>446891.43999999983</v>
      </c>
      <c r="AW60" s="66">
        <f>IF(G60=1,Parameters!$C$40+AV60,AW59+AV60)</f>
        <v>12883616.069999997</v>
      </c>
      <c r="AY60" s="69">
        <f>IF(AND(B60=1,M60=Parameters!$C$27),0,IF(AND(K60&lt;=Parameters!$C$3,M60&gt;M59),0,IF(M60&lt;M59,0,1)))</f>
        <v>0</v>
      </c>
      <c r="AZ60" s="63">
        <f>IF(AND(B60=1,N60=Parameters!$C$28),0,IF(AND(K60&lt;&gt;K59,N60&gt;N59),0,IF(N60=N59,0,1)))</f>
        <v>0</v>
      </c>
      <c r="BA60" s="76">
        <f>IF(AND(B60=1,P60=Parameters!$C$31),0,IF(AND(K60&lt;&gt;K59,N60&lt;=Parameters!$C$7,P60&gt;P59),0,IF(AND(K60&lt;&gt;K59,N60&gt;Parameters!$C$8,P60=P59),0,IF(AND(K60=K59,P60=P59),0,1))))</f>
        <v>0</v>
      </c>
      <c r="BB60" s="76">
        <f t="shared" si="17"/>
        <v>0</v>
      </c>
      <c r="BC60" s="76">
        <f>IF(AND($B60=1,Z60=Parameters!C$13),0,IF(AND($K60&lt;&gt;$K59,MOD($K60-1,Parameters!C$14)=0,Z60&gt;Z59),0,IF(Z60=Z59,0,1)))</f>
        <v>0</v>
      </c>
      <c r="BD60" s="76">
        <f>IF(AND($B60=1,AA60=Parameters!D$13),0,IF(AND($K60&lt;&gt;$K59,MOD($K60-1,Parameters!D$14)=0,AA60&gt;AA59),0,IF(AA60=AA59,0,1)))</f>
        <v>0</v>
      </c>
      <c r="BE60" s="76">
        <f>IF(AND($B60=1,AB60=Parameters!E$13),0,IF(AND($K60&lt;&gt;$K59,MOD($K60-1,Parameters!E$14)=0,AB60&gt;AB59),0,IF(AB60=AB59,0,1)))</f>
        <v>0</v>
      </c>
      <c r="BF60" s="76">
        <f>IF(AND($B60=1,AC60=Parameters!F$13),0,IF(AND($K60&lt;&gt;$K59,MOD($K60-1,Parameters!F$14)=0,AC60&gt;AC59),0,IF(AC60=AC59,0,1)))</f>
        <v>0</v>
      </c>
      <c r="BG60" s="76">
        <f>IF(AND(B60=1,AJ60=Parameters!$C$36),0,IF(AND(I59&lt;Parameters!$C$18,AJ60&gt;AJ59),0,IF(AND(I59=Parameters!$C$19,AJ60=AJ59),0,IF(AND(I59&gt;Parameters!$C$20,AJ60&lt;AJ59),0,1))))</f>
        <v>0</v>
      </c>
      <c r="BH60" s="63">
        <f>IF(B60&lt;&gt;1,IF(AND(AQ60&gt;0,AR60&gt;AR59),0,IF(AND(AQ60&lt;0,AR60&lt;AR59),0,1)),IF(AND(AQ60&gt;0,AR60&gt;Parameters!$C$40),0,IF(AND(AQ60&lt;0,AR60&lt;Parameters!$C$40),0,1)))</f>
        <v>0</v>
      </c>
      <c r="BI60" s="63">
        <f>IF(AND(B60=1,AT60=E60),0,IF(AND(AW59&lt;Parameters!$C$24,AT60=0),0,IF(AND(AW59&lt;Parameters!$C$25,AT59=0,AT60=0),0,IF(AT60=E60,0,1))))</f>
        <v>0</v>
      </c>
      <c r="BJ60" s="63">
        <f>IF(B60&lt;&gt;1,IF(AND(AV60&gt;0,AW60&gt;AW59),0,IF(AND(AV60&lt;0,AW60&lt;AW59),0,1)),IF(AND(AV60&gt;0,AW60&gt;Parameters!$C$40),0,IF(AND(AV60&lt;0,AW60&lt;Parameters!$C$40),0,1)))</f>
        <v>0</v>
      </c>
      <c r="BK60" s="91">
        <f t="shared" si="18"/>
        <v>0</v>
      </c>
      <c r="BL60" s="74"/>
      <c r="BM60" s="74"/>
    </row>
    <row r="61" spans="2:65" x14ac:dyDescent="0.3">
      <c r="B61" s="101">
        <f>Data_Revised!B61</f>
        <v>58</v>
      </c>
      <c r="C61" s="7">
        <f>Data_Revised!C61</f>
        <v>12500</v>
      </c>
      <c r="D61" s="7">
        <f>Data_Revised!D61</f>
        <v>12500</v>
      </c>
      <c r="E61" s="7">
        <f>Data_Revised!E61</f>
        <v>20000</v>
      </c>
      <c r="F61" s="7">
        <f>Data_Revised!F61</f>
        <v>21700</v>
      </c>
      <c r="G61" s="7">
        <f>Data_Revised!G61</f>
        <v>20300</v>
      </c>
      <c r="H61" s="7">
        <f>Data_Revised!H61</f>
        <v>14400</v>
      </c>
      <c r="I61" s="12">
        <f>Data_Revised!I61</f>
        <v>8</v>
      </c>
      <c r="J61" s="8"/>
      <c r="K61" s="56">
        <f t="shared" si="19"/>
        <v>5</v>
      </c>
      <c r="L61" s="60">
        <f>IF(B61=1,0,IF(K61&lt;=Parameters!$C$3,Parameters!$D$3,Parameters!$D$4))</f>
        <v>5.0000000000000001E-3</v>
      </c>
      <c r="M61" s="7">
        <f>IF(B61=1,Parameters!$C$27,ROUNDDOWN(M60*(1+L61),0))</f>
        <v>15911</v>
      </c>
      <c r="N61" s="63">
        <f>IF(B61=1,Parameters!$C$28,IF(K61&lt;&gt;K60,ROUND(N60*(1+Parameters!$C$29),2),N60))</f>
        <v>70.2</v>
      </c>
      <c r="O61" s="63">
        <f t="shared" si="4"/>
        <v>1116952.2</v>
      </c>
      <c r="P61" s="60">
        <f>IF(K61=1,Parameters!$C$31,IF(K61&lt;&gt;K60,IF(N61&lt;=Parameters!$C$7,P60+Parameters!$D$7,P60+Parameters!$D$8),P60))</f>
        <v>9.9999999999999978E-2</v>
      </c>
      <c r="Q61" s="63">
        <f t="shared" si="5"/>
        <v>63.18</v>
      </c>
      <c r="R61" s="63">
        <f t="shared" si="6"/>
        <v>789750</v>
      </c>
      <c r="S61" s="7">
        <f t="shared" si="7"/>
        <v>28411</v>
      </c>
      <c r="T61" s="63">
        <f t="shared" si="8"/>
        <v>1906702.2</v>
      </c>
      <c r="U61" s="63">
        <f t="shared" si="9"/>
        <v>67.111407553412405</v>
      </c>
      <c r="V61" s="63">
        <f>ROUND(U61*(1+Parameters!$C$34),2)</f>
        <v>90.6</v>
      </c>
      <c r="W61" s="63">
        <f>ROUNDDOWN(S61*Parameters!$C$33,0)</f>
        <v>11364</v>
      </c>
      <c r="X61" s="66">
        <f t="shared" si="10"/>
        <v>1029578.3999999999</v>
      </c>
      <c r="Y61" s="8"/>
      <c r="Z61" s="69">
        <f>IF($B61=1,Parameters!C$13,IF(AND($K61&lt;&gt;$K60,MOD($K61-1,Parameters!C$14)=0),ROUND(Z60*(1+Parameters!C$15),2),Z60))</f>
        <v>65</v>
      </c>
      <c r="AA61" s="63">
        <f>IF($B61=1,Parameters!D$13,IF(AND($K61&lt;&gt;$K60,MOD($K61-1,Parameters!D$14)=0),ROUND(AA60*(1+Parameters!D$15),2),AA60))</f>
        <v>33.08</v>
      </c>
      <c r="AB61" s="63">
        <f>IF($B61=1,Parameters!E$13,IF(AND($K61&lt;&gt;$K60,MOD($K61-1,Parameters!E$14)=0),ROUND(AB60*(1+Parameters!E$15),2),AB60))</f>
        <v>40</v>
      </c>
      <c r="AC61" s="63">
        <f>IF($B61=1,Parameters!F$13,IF(AND($K61&lt;&gt;$K60,MOD($K61-1,Parameters!F$14)=0),ROUND(AC60*(1+Parameters!F$15),2),AC60))</f>
        <v>55</v>
      </c>
      <c r="AD61" s="63">
        <f t="shared" si="11"/>
        <v>812500</v>
      </c>
      <c r="AE61" s="63">
        <f t="shared" si="2"/>
        <v>661600</v>
      </c>
      <c r="AF61" s="63">
        <f t="shared" si="2"/>
        <v>868000</v>
      </c>
      <c r="AG61" s="66">
        <f t="shared" si="2"/>
        <v>1116500</v>
      </c>
      <c r="AH61" s="8"/>
      <c r="AI61" s="72">
        <f>IF(B61=1,0,IF(I60&lt;Parameters!$C$18,Parameters!$D$18,IF(I60=Parameters!$C$19,Parameters!$D$19,Parameters!$D$20)))</f>
        <v>0</v>
      </c>
      <c r="AJ61" s="63">
        <f>IF(B61=1,Parameters!$C$36,ROUND(AJ60*(1+AI61),2))</f>
        <v>30.14</v>
      </c>
      <c r="AK61" s="63">
        <f>H61/Parameters!$C$38*(Parameters!$C$38-I61)*AJ61</f>
        <v>318278.40000000002</v>
      </c>
      <c r="AL61" s="63">
        <f>I61*Parameters!$C$37</f>
        <v>160000</v>
      </c>
      <c r="AM61" s="66">
        <f t="shared" si="12"/>
        <v>158278.40000000002</v>
      </c>
      <c r="AN61" s="8"/>
      <c r="AO61" s="69">
        <f t="shared" si="13"/>
        <v>3332356.8</v>
      </c>
      <c r="AP61" s="63">
        <f t="shared" si="14"/>
        <v>3380802.2</v>
      </c>
      <c r="AQ61" s="76">
        <f t="shared" si="15"/>
        <v>-208445.39999999979</v>
      </c>
      <c r="AR61" s="66">
        <f>IF(B61=1,Parameters!$C$40+AQ61,AR60+AQ61)</f>
        <v>12030110.669999996</v>
      </c>
      <c r="AT61" s="56">
        <f>IF(B61=1,E61,IF(AW60&lt;Parameters!$C$24,0,IF(AND(AW60&lt;Parameters!$C$25,AT60=0),0,E61)))</f>
        <v>0</v>
      </c>
      <c r="AU61" s="63">
        <f t="shared" si="20"/>
        <v>0</v>
      </c>
      <c r="AV61" s="76">
        <f t="shared" si="16"/>
        <v>453154.60000000021</v>
      </c>
      <c r="AW61" s="66">
        <f>IF(G61=1,Parameters!$C$40+AV61,AW60+AV61)</f>
        <v>13336770.669999996</v>
      </c>
      <c r="AY61" s="69">
        <f>IF(AND(B61=1,M61=Parameters!$C$27),0,IF(AND(K61&lt;=Parameters!$C$3,M61&gt;M60),0,IF(M61&lt;M60,0,1)))</f>
        <v>0</v>
      </c>
      <c r="AZ61" s="63">
        <f>IF(AND(B61=1,N61=Parameters!$C$28),0,IF(AND(K61&lt;&gt;K60,N61&gt;N60),0,IF(N61=N60,0,1)))</f>
        <v>0</v>
      </c>
      <c r="BA61" s="76">
        <f>IF(AND(B61=1,P61=Parameters!$C$31),0,IF(AND(K61&lt;&gt;K60,N61&lt;=Parameters!$C$7,P61&gt;P60),0,IF(AND(K61&lt;&gt;K60,N61&gt;Parameters!$C$8,P61=P60),0,IF(AND(K61=K60,P61=P60),0,1))))</f>
        <v>0</v>
      </c>
      <c r="BB61" s="76">
        <f t="shared" si="17"/>
        <v>0</v>
      </c>
      <c r="BC61" s="76">
        <f>IF(AND($B61=1,Z61=Parameters!C$13),0,IF(AND($K61&lt;&gt;$K60,MOD($K61-1,Parameters!C$14)=0,Z61&gt;Z60),0,IF(Z61=Z60,0,1)))</f>
        <v>0</v>
      </c>
      <c r="BD61" s="76">
        <f>IF(AND($B61=1,AA61=Parameters!D$13),0,IF(AND($K61&lt;&gt;$K60,MOD($K61-1,Parameters!D$14)=0,AA61&gt;AA60),0,IF(AA61=AA60,0,1)))</f>
        <v>0</v>
      </c>
      <c r="BE61" s="76">
        <f>IF(AND($B61=1,AB61=Parameters!E$13),0,IF(AND($K61&lt;&gt;$K60,MOD($K61-1,Parameters!E$14)=0,AB61&gt;AB60),0,IF(AB61=AB60,0,1)))</f>
        <v>0</v>
      </c>
      <c r="BF61" s="76">
        <f>IF(AND($B61=1,AC61=Parameters!F$13),0,IF(AND($K61&lt;&gt;$K60,MOD($K61-1,Parameters!F$14)=0,AC61&gt;AC60),0,IF(AC61=AC60,0,1)))</f>
        <v>0</v>
      </c>
      <c r="BG61" s="76">
        <f>IF(AND(B61=1,AJ61=Parameters!$C$36),0,IF(AND(I60&lt;Parameters!$C$18,AJ61&gt;AJ60),0,IF(AND(I60=Parameters!$C$19,AJ61=AJ60),0,IF(AND(I60&gt;Parameters!$C$20,AJ61&lt;AJ60),0,1))))</f>
        <v>0</v>
      </c>
      <c r="BH61" s="63">
        <f>IF(B61&lt;&gt;1,IF(AND(AQ61&gt;0,AR61&gt;AR60),0,IF(AND(AQ61&lt;0,AR61&lt;AR60),0,1)),IF(AND(AQ61&gt;0,AR61&gt;Parameters!$C$40),0,IF(AND(AQ61&lt;0,AR61&lt;Parameters!$C$40),0,1)))</f>
        <v>0</v>
      </c>
      <c r="BI61" s="63">
        <f>IF(AND(B61=1,AT61=E61),0,IF(AND(AW60&lt;Parameters!$C$24,AT61=0),0,IF(AND(AW60&lt;Parameters!$C$25,AT60=0,AT61=0),0,IF(AT61=E61,0,1))))</f>
        <v>0</v>
      </c>
      <c r="BJ61" s="63">
        <f>IF(B61&lt;&gt;1,IF(AND(AV61&gt;0,AW61&gt;AW60),0,IF(AND(AV61&lt;0,AW61&lt;AW60),0,1)),IF(AND(AV61&gt;0,AW61&gt;Parameters!$C$40),0,IF(AND(AV61&lt;0,AW61&lt;Parameters!$C$40),0,1)))</f>
        <v>0</v>
      </c>
      <c r="BK61" s="91">
        <f t="shared" si="18"/>
        <v>0</v>
      </c>
      <c r="BL61" s="74"/>
      <c r="BM61" s="74"/>
    </row>
    <row r="62" spans="2:65" x14ac:dyDescent="0.3">
      <c r="B62" s="101">
        <f>Data_Revised!B62</f>
        <v>59</v>
      </c>
      <c r="C62" s="7">
        <f>Data_Revised!C62</f>
        <v>13000</v>
      </c>
      <c r="D62" s="7">
        <f>Data_Revised!D62</f>
        <v>13000</v>
      </c>
      <c r="E62" s="7">
        <f>Data_Revised!E62</f>
        <v>23000</v>
      </c>
      <c r="F62" s="7">
        <f>Data_Revised!F62</f>
        <v>20300</v>
      </c>
      <c r="G62" s="7">
        <f>Data_Revised!G62</f>
        <v>14000</v>
      </c>
      <c r="H62" s="7">
        <f>Data_Revised!H62</f>
        <v>10200</v>
      </c>
      <c r="I62" s="12">
        <f>Data_Revised!I62</f>
        <v>6</v>
      </c>
      <c r="J62" s="8"/>
      <c r="K62" s="56">
        <f t="shared" si="19"/>
        <v>5</v>
      </c>
      <c r="L62" s="60">
        <f>IF(B62=1,0,IF(K62&lt;=Parameters!$C$3,Parameters!$D$3,Parameters!$D$4))</f>
        <v>5.0000000000000001E-3</v>
      </c>
      <c r="M62" s="7">
        <f>IF(B62=1,Parameters!$C$27,ROUNDDOWN(M61*(1+L62),0))</f>
        <v>15990</v>
      </c>
      <c r="N62" s="63">
        <f>IF(B62=1,Parameters!$C$28,IF(K62&lt;&gt;K61,ROUND(N61*(1+Parameters!$C$29),2),N61))</f>
        <v>70.2</v>
      </c>
      <c r="O62" s="63">
        <f t="shared" si="4"/>
        <v>1122498</v>
      </c>
      <c r="P62" s="60">
        <f>IF(K62=1,Parameters!$C$31,IF(K62&lt;&gt;K61,IF(N62&lt;=Parameters!$C$7,P61+Parameters!$D$7,P61+Parameters!$D$8),P61))</f>
        <v>9.9999999999999978E-2</v>
      </c>
      <c r="Q62" s="63">
        <f t="shared" si="5"/>
        <v>63.18</v>
      </c>
      <c r="R62" s="63">
        <f t="shared" si="6"/>
        <v>821340</v>
      </c>
      <c r="S62" s="7">
        <f t="shared" si="7"/>
        <v>28990</v>
      </c>
      <c r="T62" s="63">
        <f t="shared" si="8"/>
        <v>1943838</v>
      </c>
      <c r="U62" s="63">
        <f t="shared" si="9"/>
        <v>67.05201793721973</v>
      </c>
      <c r="V62" s="63">
        <f>ROUND(U62*(1+Parameters!$C$34),2)</f>
        <v>90.52</v>
      </c>
      <c r="W62" s="63">
        <f>ROUNDDOWN(S62*Parameters!$C$33,0)</f>
        <v>11596</v>
      </c>
      <c r="X62" s="66">
        <f t="shared" si="10"/>
        <v>1049669.92</v>
      </c>
      <c r="Y62" s="8"/>
      <c r="Z62" s="69">
        <f>IF($B62=1,Parameters!C$13,IF(AND($K62&lt;&gt;$K61,MOD($K62-1,Parameters!C$14)=0),ROUND(Z61*(1+Parameters!C$15),2),Z61))</f>
        <v>65</v>
      </c>
      <c r="AA62" s="63">
        <f>IF($B62=1,Parameters!D$13,IF(AND($K62&lt;&gt;$K61,MOD($K62-1,Parameters!D$14)=0),ROUND(AA61*(1+Parameters!D$15),2),AA61))</f>
        <v>33.08</v>
      </c>
      <c r="AB62" s="63">
        <f>IF($B62=1,Parameters!E$13,IF(AND($K62&lt;&gt;$K61,MOD($K62-1,Parameters!E$14)=0),ROUND(AB61*(1+Parameters!E$15),2),AB61))</f>
        <v>40</v>
      </c>
      <c r="AC62" s="63">
        <f>IF($B62=1,Parameters!F$13,IF(AND($K62&lt;&gt;$K61,MOD($K62-1,Parameters!F$14)=0),ROUND(AC61*(1+Parameters!F$15),2),AC61))</f>
        <v>55</v>
      </c>
      <c r="AD62" s="63">
        <f t="shared" si="11"/>
        <v>845000</v>
      </c>
      <c r="AE62" s="63">
        <f t="shared" si="2"/>
        <v>760840</v>
      </c>
      <c r="AF62" s="63">
        <f t="shared" si="2"/>
        <v>812000</v>
      </c>
      <c r="AG62" s="66">
        <f t="shared" si="2"/>
        <v>770000</v>
      </c>
      <c r="AH62" s="8"/>
      <c r="AI62" s="72">
        <f>IF(B62=1,0,IF(I61&lt;Parameters!$C$18,Parameters!$D$18,IF(I61=Parameters!$C$19,Parameters!$D$19,Parameters!$D$20)))</f>
        <v>-0.01</v>
      </c>
      <c r="AJ62" s="63">
        <f>IF(B62=1,Parameters!$C$36,ROUND(AJ61*(1+AI62),2))</f>
        <v>29.84</v>
      </c>
      <c r="AK62" s="63">
        <f>H62/Parameters!$C$38*(Parameters!$C$38-I62)*AJ62</f>
        <v>243494.39999999999</v>
      </c>
      <c r="AL62" s="63">
        <f>I62*Parameters!$C$37</f>
        <v>120000</v>
      </c>
      <c r="AM62" s="66">
        <f t="shared" si="12"/>
        <v>123494.39999999999</v>
      </c>
      <c r="AN62" s="8"/>
      <c r="AO62" s="69">
        <f t="shared" si="13"/>
        <v>2875164.32</v>
      </c>
      <c r="AP62" s="63">
        <f t="shared" si="14"/>
        <v>3549678</v>
      </c>
      <c r="AQ62" s="76">
        <f t="shared" si="15"/>
        <v>-794513.68</v>
      </c>
      <c r="AR62" s="66">
        <f>IF(B62=1,Parameters!$C$40+AQ62,AR61+AQ62)</f>
        <v>11235596.989999996</v>
      </c>
      <c r="AT62" s="56">
        <f>IF(B62=1,E62,IF(AW61&lt;Parameters!$C$24,0,IF(AND(AW61&lt;Parameters!$C$25,AT61=0),0,E62)))</f>
        <v>0</v>
      </c>
      <c r="AU62" s="63">
        <f t="shared" si="20"/>
        <v>0</v>
      </c>
      <c r="AV62" s="76">
        <f t="shared" si="16"/>
        <v>-33673.680000000051</v>
      </c>
      <c r="AW62" s="66">
        <f>IF(G62=1,Parameters!$C$40+AV62,AW61+AV62)</f>
        <v>13303096.989999996</v>
      </c>
      <c r="AY62" s="69">
        <f>IF(AND(B62=1,M62=Parameters!$C$27),0,IF(AND(K62&lt;=Parameters!$C$3,M62&gt;M61),0,IF(M62&lt;M61,0,1)))</f>
        <v>0</v>
      </c>
      <c r="AZ62" s="63">
        <f>IF(AND(B62=1,N62=Parameters!$C$28),0,IF(AND(K62&lt;&gt;K61,N62&gt;N61),0,IF(N62=N61,0,1)))</f>
        <v>0</v>
      </c>
      <c r="BA62" s="76">
        <f>IF(AND(B62=1,P62=Parameters!$C$31),0,IF(AND(K62&lt;&gt;K61,N62&lt;=Parameters!$C$7,P62&gt;P61),0,IF(AND(K62&lt;&gt;K61,N62&gt;Parameters!$C$8,P62=P61),0,IF(AND(K62=K61,P62=P61),0,1))))</f>
        <v>0</v>
      </c>
      <c r="BB62" s="76">
        <f t="shared" si="17"/>
        <v>0</v>
      </c>
      <c r="BC62" s="76">
        <f>IF(AND($B62=1,Z62=Parameters!C$13),0,IF(AND($K62&lt;&gt;$K61,MOD($K62-1,Parameters!C$14)=0,Z62&gt;Z61),0,IF(Z62=Z61,0,1)))</f>
        <v>0</v>
      </c>
      <c r="BD62" s="76">
        <f>IF(AND($B62=1,AA62=Parameters!D$13),0,IF(AND($K62&lt;&gt;$K61,MOD($K62-1,Parameters!D$14)=0,AA62&gt;AA61),0,IF(AA62=AA61,0,1)))</f>
        <v>0</v>
      </c>
      <c r="BE62" s="76">
        <f>IF(AND($B62=1,AB62=Parameters!E$13),0,IF(AND($K62&lt;&gt;$K61,MOD($K62-1,Parameters!E$14)=0,AB62&gt;AB61),0,IF(AB62=AB61,0,1)))</f>
        <v>0</v>
      </c>
      <c r="BF62" s="76">
        <f>IF(AND($B62=1,AC62=Parameters!F$13),0,IF(AND($K62&lt;&gt;$K61,MOD($K62-1,Parameters!F$14)=0,AC62&gt;AC61),0,IF(AC62=AC61,0,1)))</f>
        <v>0</v>
      </c>
      <c r="BG62" s="76">
        <f>IF(AND(B62=1,AJ62=Parameters!$C$36),0,IF(AND(I61&lt;Parameters!$C$18,AJ62&gt;AJ61),0,IF(AND(I61=Parameters!$C$19,AJ62=AJ61),0,IF(AND(I61&gt;Parameters!$C$20,AJ62&lt;AJ61),0,1))))</f>
        <v>0</v>
      </c>
      <c r="BH62" s="63">
        <f>IF(B62&lt;&gt;1,IF(AND(AQ62&gt;0,AR62&gt;AR61),0,IF(AND(AQ62&lt;0,AR62&lt;AR61),0,1)),IF(AND(AQ62&gt;0,AR62&gt;Parameters!$C$40),0,IF(AND(AQ62&lt;0,AR62&lt;Parameters!$C$40),0,1)))</f>
        <v>0</v>
      </c>
      <c r="BI62" s="63">
        <f>IF(AND(B62=1,AT62=E62),0,IF(AND(AW61&lt;Parameters!$C$24,AT62=0),0,IF(AND(AW61&lt;Parameters!$C$25,AT61=0,AT62=0),0,IF(AT62=E62,0,1))))</f>
        <v>0</v>
      </c>
      <c r="BJ62" s="63">
        <f>IF(B62&lt;&gt;1,IF(AND(AV62&gt;0,AW62&gt;AW61),0,IF(AND(AV62&lt;0,AW62&lt;AW61),0,1)),IF(AND(AV62&gt;0,AW62&gt;Parameters!$C$40),0,IF(AND(AV62&lt;0,AW62&lt;Parameters!$C$40),0,1)))</f>
        <v>0</v>
      </c>
      <c r="BK62" s="91">
        <f t="shared" si="18"/>
        <v>0</v>
      </c>
      <c r="BL62" s="74"/>
      <c r="BM62" s="74"/>
    </row>
    <row r="63" spans="2:65" x14ac:dyDescent="0.3">
      <c r="B63" s="101">
        <f>Data_Revised!B63</f>
        <v>60</v>
      </c>
      <c r="C63" s="7">
        <f>Data_Revised!C63</f>
        <v>19500</v>
      </c>
      <c r="D63" s="7">
        <f>Data_Revised!D63</f>
        <v>10000</v>
      </c>
      <c r="E63" s="7">
        <f>Data_Revised!E63</f>
        <v>15500</v>
      </c>
      <c r="F63" s="7">
        <f>Data_Revised!F63</f>
        <v>20300</v>
      </c>
      <c r="G63" s="7">
        <f>Data_Revised!G63</f>
        <v>13300</v>
      </c>
      <c r="H63" s="7">
        <f>Data_Revised!H63</f>
        <v>11250</v>
      </c>
      <c r="I63" s="12">
        <f>Data_Revised!I63</f>
        <v>4</v>
      </c>
      <c r="J63" s="8"/>
      <c r="K63" s="56">
        <f t="shared" si="19"/>
        <v>5</v>
      </c>
      <c r="L63" s="60">
        <f>IF(B63=1,0,IF(K63&lt;=Parameters!$C$3,Parameters!$D$3,Parameters!$D$4))</f>
        <v>5.0000000000000001E-3</v>
      </c>
      <c r="M63" s="7">
        <f>IF(B63=1,Parameters!$C$27,ROUNDDOWN(M62*(1+L63),0))</f>
        <v>16069</v>
      </c>
      <c r="N63" s="63">
        <f>IF(B63=1,Parameters!$C$28,IF(K63&lt;&gt;K62,ROUND(N62*(1+Parameters!$C$29),2),N62))</f>
        <v>70.2</v>
      </c>
      <c r="O63" s="63">
        <f t="shared" si="4"/>
        <v>1128043.8</v>
      </c>
      <c r="P63" s="60">
        <f>IF(K63=1,Parameters!$C$31,IF(K63&lt;&gt;K62,IF(N63&lt;=Parameters!$C$7,P62+Parameters!$D$7,P62+Parameters!$D$8),P62))</f>
        <v>9.9999999999999978E-2</v>
      </c>
      <c r="Q63" s="63">
        <f t="shared" si="5"/>
        <v>63.18</v>
      </c>
      <c r="R63" s="63">
        <f t="shared" si="6"/>
        <v>1232010</v>
      </c>
      <c r="S63" s="7">
        <f t="shared" si="7"/>
        <v>35569</v>
      </c>
      <c r="T63" s="63">
        <f t="shared" si="8"/>
        <v>2360053.7999999998</v>
      </c>
      <c r="U63" s="63">
        <f t="shared" si="9"/>
        <v>66.351423992802722</v>
      </c>
      <c r="V63" s="63">
        <f>ROUND(U63*(1+Parameters!$C$34),2)</f>
        <v>89.57</v>
      </c>
      <c r="W63" s="63">
        <f>ROUNDDOWN(S63*Parameters!$C$33,0)</f>
        <v>14227</v>
      </c>
      <c r="X63" s="66">
        <f t="shared" si="10"/>
        <v>1274312.3899999999</v>
      </c>
      <c r="Y63" s="8"/>
      <c r="Z63" s="69">
        <f>IF($B63=1,Parameters!C$13,IF(AND($K63&lt;&gt;$K62,MOD($K63-1,Parameters!C$14)=0),ROUND(Z62*(1+Parameters!C$15),2),Z62))</f>
        <v>65</v>
      </c>
      <c r="AA63" s="63">
        <f>IF($B63=1,Parameters!D$13,IF(AND($K63&lt;&gt;$K62,MOD($K63-1,Parameters!D$14)=0),ROUND(AA62*(1+Parameters!D$15),2),AA62))</f>
        <v>33.08</v>
      </c>
      <c r="AB63" s="63">
        <f>IF($B63=1,Parameters!E$13,IF(AND($K63&lt;&gt;$K62,MOD($K63-1,Parameters!E$14)=0),ROUND(AB62*(1+Parameters!E$15),2),AB62))</f>
        <v>40</v>
      </c>
      <c r="AC63" s="63">
        <f>IF($B63=1,Parameters!F$13,IF(AND($K63&lt;&gt;$K62,MOD($K63-1,Parameters!F$14)=0),ROUND(AC62*(1+Parameters!F$15),2),AC62))</f>
        <v>55</v>
      </c>
      <c r="AD63" s="63">
        <f t="shared" si="11"/>
        <v>650000</v>
      </c>
      <c r="AE63" s="63">
        <f t="shared" si="2"/>
        <v>512740</v>
      </c>
      <c r="AF63" s="63">
        <f t="shared" si="2"/>
        <v>812000</v>
      </c>
      <c r="AG63" s="66">
        <f t="shared" si="2"/>
        <v>731500</v>
      </c>
      <c r="AH63" s="8"/>
      <c r="AI63" s="72">
        <f>IF(B63=1,0,IF(I62&lt;Parameters!$C$18,Parameters!$D$18,IF(I62=Parameters!$C$19,Parameters!$D$19,Parameters!$D$20)))</f>
        <v>-0.01</v>
      </c>
      <c r="AJ63" s="63">
        <f>IF(B63=1,Parameters!$C$36,ROUND(AJ62*(1+AI63),2))</f>
        <v>29.54</v>
      </c>
      <c r="AK63" s="63">
        <f>H63/Parameters!$C$38*(Parameters!$C$38-I63)*AJ63</f>
        <v>288015</v>
      </c>
      <c r="AL63" s="63">
        <f>I63*Parameters!$C$37</f>
        <v>80000</v>
      </c>
      <c r="AM63" s="66">
        <f t="shared" si="12"/>
        <v>208015</v>
      </c>
      <c r="AN63" s="8"/>
      <c r="AO63" s="69">
        <f t="shared" si="13"/>
        <v>3105827.3899999997</v>
      </c>
      <c r="AP63" s="63">
        <f t="shared" si="14"/>
        <v>3522793.8</v>
      </c>
      <c r="AQ63" s="76">
        <f t="shared" si="15"/>
        <v>-496966.41000000015</v>
      </c>
      <c r="AR63" s="66">
        <f>IF(B63=1,Parameters!$C$40+AQ63,AR62+AQ63)</f>
        <v>10738630.579999996</v>
      </c>
      <c r="AT63" s="56">
        <f>IF(B63=1,E63,IF(AW62&lt;Parameters!$C$24,0,IF(AND(AW62&lt;Parameters!$C$25,AT62=0),0,E63)))</f>
        <v>0</v>
      </c>
      <c r="AU63" s="63">
        <f t="shared" si="20"/>
        <v>0</v>
      </c>
      <c r="AV63" s="76">
        <f t="shared" si="16"/>
        <v>15773.589999999851</v>
      </c>
      <c r="AW63" s="66">
        <f>IF(G63=1,Parameters!$C$40+AV63,AW62+AV63)</f>
        <v>13318870.579999996</v>
      </c>
      <c r="AY63" s="69">
        <f>IF(AND(B63=1,M63=Parameters!$C$27),0,IF(AND(K63&lt;=Parameters!$C$3,M63&gt;M62),0,IF(M63&lt;M62,0,1)))</f>
        <v>0</v>
      </c>
      <c r="AZ63" s="63">
        <f>IF(AND(B63=1,N63=Parameters!$C$28),0,IF(AND(K63&lt;&gt;K62,N63&gt;N62),0,IF(N63=N62,0,1)))</f>
        <v>0</v>
      </c>
      <c r="BA63" s="76">
        <f>IF(AND(B63=1,P63=Parameters!$C$31),0,IF(AND(K63&lt;&gt;K62,N63&lt;=Parameters!$C$7,P63&gt;P62),0,IF(AND(K63&lt;&gt;K62,N63&gt;Parameters!$C$8,P63=P62),0,IF(AND(K63=K62,P63=P62),0,1))))</f>
        <v>0</v>
      </c>
      <c r="BB63" s="76">
        <f t="shared" si="17"/>
        <v>0</v>
      </c>
      <c r="BC63" s="76">
        <f>IF(AND($B63=1,Z63=Parameters!C$13),0,IF(AND($K63&lt;&gt;$K62,MOD($K63-1,Parameters!C$14)=0,Z63&gt;Z62),0,IF(Z63=Z62,0,1)))</f>
        <v>0</v>
      </c>
      <c r="BD63" s="76">
        <f>IF(AND($B63=1,AA63=Parameters!D$13),0,IF(AND($K63&lt;&gt;$K62,MOD($K63-1,Parameters!D$14)=0,AA63&gt;AA62),0,IF(AA63=AA62,0,1)))</f>
        <v>0</v>
      </c>
      <c r="BE63" s="76">
        <f>IF(AND($B63=1,AB63=Parameters!E$13),0,IF(AND($K63&lt;&gt;$K62,MOD($K63-1,Parameters!E$14)=0,AB63&gt;AB62),0,IF(AB63=AB62,0,1)))</f>
        <v>0</v>
      </c>
      <c r="BF63" s="76">
        <f>IF(AND($B63=1,AC63=Parameters!F$13),0,IF(AND($K63&lt;&gt;$K62,MOD($K63-1,Parameters!F$14)=0,AC63&gt;AC62),0,IF(AC63=AC62,0,1)))</f>
        <v>0</v>
      </c>
      <c r="BG63" s="76">
        <f>IF(AND(B63=1,AJ63=Parameters!$C$36),0,IF(AND(I62&lt;Parameters!$C$18,AJ63&gt;AJ62),0,IF(AND(I62=Parameters!$C$19,AJ63=AJ62),0,IF(AND(I62&gt;Parameters!$C$20,AJ63&lt;AJ62),0,1))))</f>
        <v>0</v>
      </c>
      <c r="BH63" s="63">
        <f>IF(B63&lt;&gt;1,IF(AND(AQ63&gt;0,AR63&gt;AR62),0,IF(AND(AQ63&lt;0,AR63&lt;AR62),0,1)),IF(AND(AQ63&gt;0,AR63&gt;Parameters!$C$40),0,IF(AND(AQ63&lt;0,AR63&lt;Parameters!$C$40),0,1)))</f>
        <v>0</v>
      </c>
      <c r="BI63" s="63">
        <f>IF(AND(B63=1,AT63=E63),0,IF(AND(AW62&lt;Parameters!$C$24,AT63=0),0,IF(AND(AW62&lt;Parameters!$C$25,AT62=0,AT63=0),0,IF(AT63=E63,0,1))))</f>
        <v>0</v>
      </c>
      <c r="BJ63" s="63">
        <f>IF(B63&lt;&gt;1,IF(AND(AV63&gt;0,AW63&gt;AW62),0,IF(AND(AV63&lt;0,AW63&lt;AW62),0,1)),IF(AND(AV63&gt;0,AW63&gt;Parameters!$C$40),0,IF(AND(AV63&lt;0,AW63&lt;Parameters!$C$40),0,1)))</f>
        <v>0</v>
      </c>
      <c r="BK63" s="91">
        <f t="shared" si="18"/>
        <v>0</v>
      </c>
      <c r="BL63" s="74"/>
      <c r="BM63" s="74"/>
    </row>
    <row r="64" spans="2:65" x14ac:dyDescent="0.3">
      <c r="B64" s="101">
        <f>Data_Revised!B64</f>
        <v>61</v>
      </c>
      <c r="C64" s="7">
        <f>Data_Revised!C64</f>
        <v>19000</v>
      </c>
      <c r="D64" s="7">
        <f>Data_Revised!D64</f>
        <v>8000</v>
      </c>
      <c r="E64" s="7">
        <f>Data_Revised!E64</f>
        <v>23500</v>
      </c>
      <c r="F64" s="7">
        <f>Data_Revised!F64</f>
        <v>22400</v>
      </c>
      <c r="G64" s="7">
        <f>Data_Revised!G64</f>
        <v>14000</v>
      </c>
      <c r="H64" s="7">
        <f>Data_Revised!H64</f>
        <v>12300</v>
      </c>
      <c r="I64" s="12">
        <f>Data_Revised!I64</f>
        <v>5</v>
      </c>
      <c r="J64" s="8"/>
      <c r="K64" s="56">
        <f t="shared" si="19"/>
        <v>6</v>
      </c>
      <c r="L64" s="60">
        <f>IF(B64=1,0,IF(K64&lt;=Parameters!$C$3,Parameters!$D$3,Parameters!$D$4))</f>
        <v>-0.01</v>
      </c>
      <c r="M64" s="7">
        <f>IF(B64=1,Parameters!$C$27,ROUNDDOWN(M63*(1+L64),0))</f>
        <v>15908</v>
      </c>
      <c r="N64" s="63">
        <f>IF(B64=1,Parameters!$C$28,IF(K64&lt;&gt;K63,ROUND(N63*(1+Parameters!$C$29),2),N63))</f>
        <v>73.010000000000005</v>
      </c>
      <c r="O64" s="63">
        <f t="shared" si="4"/>
        <v>1161443.08</v>
      </c>
      <c r="P64" s="60">
        <f>IF(K64=1,Parameters!$C$31,IF(K64&lt;&gt;K63,IF(N64&lt;=Parameters!$C$7,P63+Parameters!$D$7,P63+Parameters!$D$8),P63))</f>
        <v>0.10999999999999997</v>
      </c>
      <c r="Q64" s="63">
        <f t="shared" si="5"/>
        <v>64.98</v>
      </c>
      <c r="R64" s="63">
        <f t="shared" si="6"/>
        <v>1234620</v>
      </c>
      <c r="S64" s="7">
        <f t="shared" si="7"/>
        <v>34908</v>
      </c>
      <c r="T64" s="63">
        <f t="shared" si="8"/>
        <v>2396063.08</v>
      </c>
      <c r="U64" s="63">
        <f t="shared" si="9"/>
        <v>68.639368626102907</v>
      </c>
      <c r="V64" s="63">
        <f>ROUND(U64*(1+Parameters!$C$34),2)</f>
        <v>92.66</v>
      </c>
      <c r="W64" s="63">
        <f>ROUNDDOWN(S64*Parameters!$C$33,0)</f>
        <v>13963</v>
      </c>
      <c r="X64" s="66">
        <f t="shared" si="10"/>
        <v>1293811.5799999998</v>
      </c>
      <c r="Y64" s="8"/>
      <c r="Z64" s="69">
        <f>IF($B64=1,Parameters!C$13,IF(AND($K64&lt;&gt;$K63,MOD($K64-1,Parameters!C$14)=0),ROUND(Z63*(1+Parameters!C$15),2),Z63))</f>
        <v>65</v>
      </c>
      <c r="AA64" s="63">
        <f>IF($B64=1,Parameters!D$13,IF(AND($K64&lt;&gt;$K63,MOD($K64-1,Parameters!D$14)=0),ROUND(AA63*(1+Parameters!D$15),2),AA63))</f>
        <v>33.08</v>
      </c>
      <c r="AB64" s="63">
        <f>IF($B64=1,Parameters!E$13,IF(AND($K64&lt;&gt;$K63,MOD($K64-1,Parameters!E$14)=0),ROUND(AB63*(1+Parameters!E$15),2),AB63))</f>
        <v>46</v>
      </c>
      <c r="AC64" s="63">
        <f>IF($B64=1,Parameters!F$13,IF(AND($K64&lt;&gt;$K63,MOD($K64-1,Parameters!F$14)=0),ROUND(AC63*(1+Parameters!F$15),2),AC63))</f>
        <v>55</v>
      </c>
      <c r="AD64" s="63">
        <f t="shared" si="11"/>
        <v>520000</v>
      </c>
      <c r="AE64" s="63">
        <f t="shared" si="2"/>
        <v>777380</v>
      </c>
      <c r="AF64" s="63">
        <f t="shared" si="2"/>
        <v>1030400</v>
      </c>
      <c r="AG64" s="66">
        <f t="shared" si="2"/>
        <v>770000</v>
      </c>
      <c r="AH64" s="8"/>
      <c r="AI64" s="72">
        <f>IF(B64=1,0,IF(I63&lt;Parameters!$C$18,Parameters!$D$18,IF(I63=Parameters!$C$19,Parameters!$D$19,Parameters!$D$20)))</f>
        <v>0</v>
      </c>
      <c r="AJ64" s="63">
        <f>IF(B64=1,Parameters!$C$36,ROUND(AJ63*(1+AI64),2))</f>
        <v>29.54</v>
      </c>
      <c r="AK64" s="63">
        <f>H64/Parameters!$C$38*(Parameters!$C$38-I64)*AJ64</f>
        <v>302785</v>
      </c>
      <c r="AL64" s="63">
        <f>I64*Parameters!$C$37</f>
        <v>100000</v>
      </c>
      <c r="AM64" s="66">
        <f t="shared" si="12"/>
        <v>202785</v>
      </c>
      <c r="AN64" s="8"/>
      <c r="AO64" s="69">
        <f t="shared" si="13"/>
        <v>3396996.58</v>
      </c>
      <c r="AP64" s="63">
        <f t="shared" si="14"/>
        <v>3693443.08</v>
      </c>
      <c r="AQ64" s="76">
        <f t="shared" si="15"/>
        <v>-396446.5</v>
      </c>
      <c r="AR64" s="66">
        <f>IF(B64=1,Parameters!$C$40+AQ64,AR63+AQ64)</f>
        <v>10342184.079999996</v>
      </c>
      <c r="AT64" s="56">
        <f>IF(B64=1,E64,IF(AW63&lt;Parameters!$C$24,0,IF(AND(AW63&lt;Parameters!$C$25,AT63=0),0,E64)))</f>
        <v>0</v>
      </c>
      <c r="AU64" s="63">
        <f t="shared" si="20"/>
        <v>0</v>
      </c>
      <c r="AV64" s="76">
        <f t="shared" si="16"/>
        <v>380933.5</v>
      </c>
      <c r="AW64" s="66">
        <f>IF(G64=1,Parameters!$C$40+AV64,AW63+AV64)</f>
        <v>13699804.079999996</v>
      </c>
      <c r="AY64" s="69">
        <f>IF(AND(B64=1,M64=Parameters!$C$27),0,IF(AND(K64&lt;=Parameters!$C$3,M64&gt;M63),0,IF(M64&lt;M63,0,1)))</f>
        <v>0</v>
      </c>
      <c r="AZ64" s="63">
        <f>IF(AND(B64=1,N64=Parameters!$C$28),0,IF(AND(K64&lt;&gt;K63,N64&gt;N63),0,IF(N64=N63,0,1)))</f>
        <v>0</v>
      </c>
      <c r="BA64" s="76">
        <f>IF(AND(B64=1,P64=Parameters!$C$31),0,IF(AND(K64&lt;&gt;K63,N64&lt;=Parameters!$C$7,P64&gt;P63),0,IF(AND(K64&lt;&gt;K63,N64&gt;Parameters!$C$8,P64=P63),0,IF(AND(K64=K63,P64=P63),0,1))))</f>
        <v>0</v>
      </c>
      <c r="BB64" s="76">
        <f t="shared" si="17"/>
        <v>0</v>
      </c>
      <c r="BC64" s="76">
        <f>IF(AND($B64=1,Z64=Parameters!C$13),0,IF(AND($K64&lt;&gt;$K63,MOD($K64-1,Parameters!C$14)=0,Z64&gt;Z63),0,IF(Z64=Z63,0,1)))</f>
        <v>0</v>
      </c>
      <c r="BD64" s="76">
        <f>IF(AND($B64=1,AA64=Parameters!D$13),0,IF(AND($K64&lt;&gt;$K63,MOD($K64-1,Parameters!D$14)=0,AA64&gt;AA63),0,IF(AA64=AA63,0,1)))</f>
        <v>0</v>
      </c>
      <c r="BE64" s="76">
        <f>IF(AND($B64=1,AB64=Parameters!E$13),0,IF(AND($K64&lt;&gt;$K63,MOD($K64-1,Parameters!E$14)=0,AB64&gt;AB63),0,IF(AB64=AB63,0,1)))</f>
        <v>0</v>
      </c>
      <c r="BF64" s="76">
        <f>IF(AND($B64=1,AC64=Parameters!F$13),0,IF(AND($K64&lt;&gt;$K63,MOD($K64-1,Parameters!F$14)=0,AC64&gt;AC63),0,IF(AC64=AC63,0,1)))</f>
        <v>0</v>
      </c>
      <c r="BG64" s="76">
        <f>IF(AND(B64=1,AJ64=Parameters!$C$36),0,IF(AND(I63&lt;Parameters!$C$18,AJ64&gt;AJ63),0,IF(AND(I63=Parameters!$C$19,AJ64=AJ63),0,IF(AND(I63&gt;Parameters!$C$20,AJ64&lt;AJ63),0,1))))</f>
        <v>0</v>
      </c>
      <c r="BH64" s="63">
        <f>IF(B64&lt;&gt;1,IF(AND(AQ64&gt;0,AR64&gt;AR63),0,IF(AND(AQ64&lt;0,AR64&lt;AR63),0,1)),IF(AND(AQ64&gt;0,AR64&gt;Parameters!$C$40),0,IF(AND(AQ64&lt;0,AR64&lt;Parameters!$C$40),0,1)))</f>
        <v>0</v>
      </c>
      <c r="BI64" s="63">
        <f>IF(AND(B64=1,AT64=E64),0,IF(AND(AW63&lt;Parameters!$C$24,AT64=0),0,IF(AND(AW63&lt;Parameters!$C$25,AT63=0,AT64=0),0,IF(AT64=E64,0,1))))</f>
        <v>0</v>
      </c>
      <c r="BJ64" s="63">
        <f>IF(B64&lt;&gt;1,IF(AND(AV64&gt;0,AW64&gt;AW63),0,IF(AND(AV64&lt;0,AW64&lt;AW63),0,1)),IF(AND(AV64&gt;0,AW64&gt;Parameters!$C$40),0,IF(AND(AV64&lt;0,AW64&lt;Parameters!$C$40),0,1)))</f>
        <v>0</v>
      </c>
      <c r="BK64" s="91">
        <f t="shared" si="18"/>
        <v>0</v>
      </c>
      <c r="BL64" s="74"/>
      <c r="BM64" s="74"/>
    </row>
    <row r="65" spans="2:65" x14ac:dyDescent="0.3">
      <c r="B65" s="101">
        <f>Data_Revised!B65</f>
        <v>62</v>
      </c>
      <c r="C65" s="7">
        <f>Data_Revised!C65</f>
        <v>14000</v>
      </c>
      <c r="D65" s="7">
        <f>Data_Revised!D65</f>
        <v>10500</v>
      </c>
      <c r="E65" s="7">
        <f>Data_Revised!E65</f>
        <v>20500</v>
      </c>
      <c r="F65" s="7">
        <f>Data_Revised!F65</f>
        <v>18200</v>
      </c>
      <c r="G65" s="7">
        <f>Data_Revised!G65</f>
        <v>15399.999999999998</v>
      </c>
      <c r="H65" s="7">
        <f>Data_Revised!H65</f>
        <v>19500</v>
      </c>
      <c r="I65" s="12">
        <f>Data_Revised!I65</f>
        <v>5</v>
      </c>
      <c r="J65" s="8"/>
      <c r="K65" s="56">
        <f t="shared" si="19"/>
        <v>6</v>
      </c>
      <c r="L65" s="60">
        <f>IF(B65=1,0,IF(K65&lt;=Parameters!$C$3,Parameters!$D$3,Parameters!$D$4))</f>
        <v>-0.01</v>
      </c>
      <c r="M65" s="7">
        <f>IF(B65=1,Parameters!$C$27,ROUNDDOWN(M64*(1+L65),0))</f>
        <v>15748</v>
      </c>
      <c r="N65" s="63">
        <f>IF(B65=1,Parameters!$C$28,IF(K65&lt;&gt;K64,ROUND(N64*(1+Parameters!$C$29),2),N64))</f>
        <v>73.010000000000005</v>
      </c>
      <c r="O65" s="63">
        <f t="shared" si="4"/>
        <v>1149761.48</v>
      </c>
      <c r="P65" s="60">
        <f>IF(K65=1,Parameters!$C$31,IF(K65&lt;&gt;K64,IF(N65&lt;=Parameters!$C$7,P64+Parameters!$D$7,P64+Parameters!$D$8),P64))</f>
        <v>0.10999999999999997</v>
      </c>
      <c r="Q65" s="63">
        <f t="shared" si="5"/>
        <v>64.98</v>
      </c>
      <c r="R65" s="63">
        <f t="shared" si="6"/>
        <v>909720</v>
      </c>
      <c r="S65" s="7">
        <f t="shared" si="7"/>
        <v>29748</v>
      </c>
      <c r="T65" s="63">
        <f t="shared" si="8"/>
        <v>2059481.48</v>
      </c>
      <c r="U65" s="63">
        <f t="shared" si="9"/>
        <v>69.230922414952261</v>
      </c>
      <c r="V65" s="63">
        <f>ROUND(U65*(1+Parameters!$C$34),2)</f>
        <v>93.46</v>
      </c>
      <c r="W65" s="63">
        <f>ROUNDDOWN(S65*Parameters!$C$33,0)</f>
        <v>11899</v>
      </c>
      <c r="X65" s="66">
        <f t="shared" si="10"/>
        <v>1112080.54</v>
      </c>
      <c r="Y65" s="8"/>
      <c r="Z65" s="69">
        <f>IF($B65=1,Parameters!C$13,IF(AND($K65&lt;&gt;$K64,MOD($K65-1,Parameters!C$14)=0),ROUND(Z64*(1+Parameters!C$15),2),Z64))</f>
        <v>65</v>
      </c>
      <c r="AA65" s="63">
        <f>IF($B65=1,Parameters!D$13,IF(AND($K65&lt;&gt;$K64,MOD($K65-1,Parameters!D$14)=0),ROUND(AA64*(1+Parameters!D$15),2),AA64))</f>
        <v>33.08</v>
      </c>
      <c r="AB65" s="63">
        <f>IF($B65=1,Parameters!E$13,IF(AND($K65&lt;&gt;$K64,MOD($K65-1,Parameters!E$14)=0),ROUND(AB64*(1+Parameters!E$15),2),AB64))</f>
        <v>46</v>
      </c>
      <c r="AC65" s="63">
        <f>IF($B65=1,Parameters!F$13,IF(AND($K65&lt;&gt;$K64,MOD($K65-1,Parameters!F$14)=0),ROUND(AC64*(1+Parameters!F$15),2),AC64))</f>
        <v>55</v>
      </c>
      <c r="AD65" s="63">
        <f t="shared" si="11"/>
        <v>682500</v>
      </c>
      <c r="AE65" s="63">
        <f t="shared" si="2"/>
        <v>678140</v>
      </c>
      <c r="AF65" s="63">
        <f t="shared" si="2"/>
        <v>837200</v>
      </c>
      <c r="AG65" s="66">
        <f t="shared" si="2"/>
        <v>846999.99999999988</v>
      </c>
      <c r="AH65" s="8"/>
      <c r="AI65" s="72">
        <f>IF(B65=1,0,IF(I64&lt;Parameters!$C$18,Parameters!$D$18,IF(I64=Parameters!$C$19,Parameters!$D$19,Parameters!$D$20)))</f>
        <v>-0.01</v>
      </c>
      <c r="AJ65" s="63">
        <f>IF(B65=1,Parameters!$C$36,ROUND(AJ64*(1+AI65),2))</f>
        <v>29.24</v>
      </c>
      <c r="AK65" s="63">
        <f>H65/Parameters!$C$38*(Parameters!$C$38-I65)*AJ65</f>
        <v>475150</v>
      </c>
      <c r="AL65" s="63">
        <f>I65*Parameters!$C$37</f>
        <v>100000</v>
      </c>
      <c r="AM65" s="66">
        <f t="shared" si="12"/>
        <v>375150</v>
      </c>
      <c r="AN65" s="8"/>
      <c r="AO65" s="69">
        <f t="shared" si="13"/>
        <v>3271430.54</v>
      </c>
      <c r="AP65" s="63">
        <f t="shared" si="14"/>
        <v>3420121.48</v>
      </c>
      <c r="AQ65" s="76">
        <f t="shared" si="15"/>
        <v>-248690.94000000006</v>
      </c>
      <c r="AR65" s="66">
        <f>IF(B65=1,Parameters!$C$40+AQ65,AR64+AQ65)</f>
        <v>10093493.139999997</v>
      </c>
      <c r="AT65" s="56">
        <f>IF(B65=1,E65,IF(AW64&lt;Parameters!$C$24,0,IF(AND(AW64&lt;Parameters!$C$25,AT64=0),0,E65)))</f>
        <v>20500</v>
      </c>
      <c r="AU65" s="63">
        <f t="shared" si="20"/>
        <v>678140</v>
      </c>
      <c r="AV65" s="76">
        <f t="shared" si="16"/>
        <v>-248690.94000000006</v>
      </c>
      <c r="AW65" s="66">
        <f>IF(G65=1,Parameters!$C$40+AV65,AW64+AV65)</f>
        <v>13451113.139999997</v>
      </c>
      <c r="AY65" s="69">
        <f>IF(AND(B65=1,M65=Parameters!$C$27),0,IF(AND(K65&lt;=Parameters!$C$3,M65&gt;M64),0,IF(M65&lt;M64,0,1)))</f>
        <v>0</v>
      </c>
      <c r="AZ65" s="63">
        <f>IF(AND(B65=1,N65=Parameters!$C$28),0,IF(AND(K65&lt;&gt;K64,N65&gt;N64),0,IF(N65=N64,0,1)))</f>
        <v>0</v>
      </c>
      <c r="BA65" s="76">
        <f>IF(AND(B65=1,P65=Parameters!$C$31),0,IF(AND(K65&lt;&gt;K64,N65&lt;=Parameters!$C$7,P65&gt;P64),0,IF(AND(K65&lt;&gt;K64,N65&gt;Parameters!$C$8,P65=P64),0,IF(AND(K65=K64,P65=P64),0,1))))</f>
        <v>0</v>
      </c>
      <c r="BB65" s="76">
        <f t="shared" si="17"/>
        <v>0</v>
      </c>
      <c r="BC65" s="76">
        <f>IF(AND($B65=1,Z65=Parameters!C$13),0,IF(AND($K65&lt;&gt;$K64,MOD($K65-1,Parameters!C$14)=0,Z65&gt;Z64),0,IF(Z65=Z64,0,1)))</f>
        <v>0</v>
      </c>
      <c r="BD65" s="76">
        <f>IF(AND($B65=1,AA65=Parameters!D$13),0,IF(AND($K65&lt;&gt;$K64,MOD($K65-1,Parameters!D$14)=0,AA65&gt;AA64),0,IF(AA65=AA64,0,1)))</f>
        <v>0</v>
      </c>
      <c r="BE65" s="76">
        <f>IF(AND($B65=1,AB65=Parameters!E$13),0,IF(AND($K65&lt;&gt;$K64,MOD($K65-1,Parameters!E$14)=0,AB65&gt;AB64),0,IF(AB65=AB64,0,1)))</f>
        <v>0</v>
      </c>
      <c r="BF65" s="76">
        <f>IF(AND($B65=1,AC65=Parameters!F$13),0,IF(AND($K65&lt;&gt;$K64,MOD($K65-1,Parameters!F$14)=0,AC65&gt;AC64),0,IF(AC65=AC64,0,1)))</f>
        <v>0</v>
      </c>
      <c r="BG65" s="76">
        <f>IF(AND(B65=1,AJ65=Parameters!$C$36),0,IF(AND(I64&lt;Parameters!$C$18,AJ65&gt;AJ64),0,IF(AND(I64=Parameters!$C$19,AJ65=AJ64),0,IF(AND(I64&gt;Parameters!$C$20,AJ65&lt;AJ64),0,1))))</f>
        <v>0</v>
      </c>
      <c r="BH65" s="63">
        <f>IF(B65&lt;&gt;1,IF(AND(AQ65&gt;0,AR65&gt;AR64),0,IF(AND(AQ65&lt;0,AR65&lt;AR64),0,1)),IF(AND(AQ65&gt;0,AR65&gt;Parameters!$C$40),0,IF(AND(AQ65&lt;0,AR65&lt;Parameters!$C$40),0,1)))</f>
        <v>0</v>
      </c>
      <c r="BI65" s="63">
        <f>IF(AND(B65=1,AT65=E65),0,IF(AND(AW64&lt;Parameters!$C$24,AT65=0),0,IF(AND(AW64&lt;Parameters!$C$25,AT64=0,AT65=0),0,IF(AT65=E65,0,1))))</f>
        <v>0</v>
      </c>
      <c r="BJ65" s="63">
        <f>IF(B65&lt;&gt;1,IF(AND(AV65&gt;0,AW65&gt;AW64),0,IF(AND(AV65&lt;0,AW65&lt;AW64),0,1)),IF(AND(AV65&gt;0,AW65&gt;Parameters!$C$40),0,IF(AND(AV65&lt;0,AW65&lt;Parameters!$C$40),0,1)))</f>
        <v>0</v>
      </c>
      <c r="BK65" s="91">
        <f t="shared" si="18"/>
        <v>0</v>
      </c>
      <c r="BL65" s="74"/>
      <c r="BM65" s="74"/>
    </row>
    <row r="66" spans="2:65" x14ac:dyDescent="0.3">
      <c r="B66" s="101">
        <f>Data_Revised!B66</f>
        <v>63</v>
      </c>
      <c r="C66" s="7">
        <f>Data_Revised!C66</f>
        <v>14500</v>
      </c>
      <c r="D66" s="7">
        <f>Data_Revised!D66</f>
        <v>8500</v>
      </c>
      <c r="E66" s="7">
        <f>Data_Revised!E66</f>
        <v>16000</v>
      </c>
      <c r="F66" s="7">
        <f>Data_Revised!F66</f>
        <v>21000</v>
      </c>
      <c r="G66" s="7">
        <f>Data_Revised!G66</f>
        <v>14699.999999999998</v>
      </c>
      <c r="H66" s="7">
        <f>Data_Revised!H66</f>
        <v>12300</v>
      </c>
      <c r="I66" s="12">
        <f>Data_Revised!I66</f>
        <v>3</v>
      </c>
      <c r="J66" s="8"/>
      <c r="K66" s="56">
        <f t="shared" si="19"/>
        <v>6</v>
      </c>
      <c r="L66" s="60">
        <f>IF(B66=1,0,IF(K66&lt;=Parameters!$C$3,Parameters!$D$3,Parameters!$D$4))</f>
        <v>-0.01</v>
      </c>
      <c r="M66" s="7">
        <f>IF(B66=1,Parameters!$C$27,ROUNDDOWN(M65*(1+L66),0))</f>
        <v>15590</v>
      </c>
      <c r="N66" s="63">
        <f>IF(B66=1,Parameters!$C$28,IF(K66&lt;&gt;K65,ROUND(N65*(1+Parameters!$C$29),2),N65))</f>
        <v>73.010000000000005</v>
      </c>
      <c r="O66" s="63">
        <f t="shared" si="4"/>
        <v>1138225.9000000001</v>
      </c>
      <c r="P66" s="60">
        <f>IF(K66=1,Parameters!$C$31,IF(K66&lt;&gt;K65,IF(N66&lt;=Parameters!$C$7,P65+Parameters!$D$7,P65+Parameters!$D$8),P65))</f>
        <v>0.10999999999999997</v>
      </c>
      <c r="Q66" s="63">
        <f t="shared" si="5"/>
        <v>64.98</v>
      </c>
      <c r="R66" s="63">
        <f t="shared" si="6"/>
        <v>942210</v>
      </c>
      <c r="S66" s="7">
        <f t="shared" si="7"/>
        <v>30090</v>
      </c>
      <c r="T66" s="63">
        <f t="shared" si="8"/>
        <v>2080435.9000000001</v>
      </c>
      <c r="U66" s="63">
        <f t="shared" si="9"/>
        <v>69.140442007311407</v>
      </c>
      <c r="V66" s="63">
        <f>ROUND(U66*(1+Parameters!$C$34),2)</f>
        <v>93.34</v>
      </c>
      <c r="W66" s="63">
        <f>ROUNDDOWN(S66*Parameters!$C$33,0)</f>
        <v>12036</v>
      </c>
      <c r="X66" s="66">
        <f t="shared" si="10"/>
        <v>1123440.24</v>
      </c>
      <c r="Y66" s="8"/>
      <c r="Z66" s="69">
        <f>IF($B66=1,Parameters!C$13,IF(AND($K66&lt;&gt;$K65,MOD($K66-1,Parameters!C$14)=0),ROUND(Z65*(1+Parameters!C$15),2),Z65))</f>
        <v>65</v>
      </c>
      <c r="AA66" s="63">
        <f>IF($B66=1,Parameters!D$13,IF(AND($K66&lt;&gt;$K65,MOD($K66-1,Parameters!D$14)=0),ROUND(AA65*(1+Parameters!D$15),2),AA65))</f>
        <v>33.08</v>
      </c>
      <c r="AB66" s="63">
        <f>IF($B66=1,Parameters!E$13,IF(AND($K66&lt;&gt;$K65,MOD($K66-1,Parameters!E$14)=0),ROUND(AB65*(1+Parameters!E$15),2),AB65))</f>
        <v>46</v>
      </c>
      <c r="AC66" s="63">
        <f>IF($B66=1,Parameters!F$13,IF(AND($K66&lt;&gt;$K65,MOD($K66-1,Parameters!F$14)=0),ROUND(AC65*(1+Parameters!F$15),2),AC65))</f>
        <v>55</v>
      </c>
      <c r="AD66" s="63">
        <f t="shared" si="11"/>
        <v>552500</v>
      </c>
      <c r="AE66" s="63">
        <f t="shared" si="2"/>
        <v>529280</v>
      </c>
      <c r="AF66" s="63">
        <f t="shared" si="2"/>
        <v>966000</v>
      </c>
      <c r="AG66" s="66">
        <f t="shared" si="2"/>
        <v>808499.99999999988</v>
      </c>
      <c r="AH66" s="8"/>
      <c r="AI66" s="72">
        <f>IF(B66=1,0,IF(I65&lt;Parameters!$C$18,Parameters!$D$18,IF(I65=Parameters!$C$19,Parameters!$D$19,Parameters!$D$20)))</f>
        <v>-0.01</v>
      </c>
      <c r="AJ66" s="63">
        <f>IF(B66=1,Parameters!$C$36,ROUND(AJ65*(1+AI66),2))</f>
        <v>28.95</v>
      </c>
      <c r="AK66" s="63">
        <f>H66/Parameters!$C$38*(Parameters!$C$38-I66)*AJ66</f>
        <v>320476.5</v>
      </c>
      <c r="AL66" s="63">
        <f>I66*Parameters!$C$37</f>
        <v>60000</v>
      </c>
      <c r="AM66" s="66">
        <f t="shared" si="12"/>
        <v>260476.5</v>
      </c>
      <c r="AN66" s="8"/>
      <c r="AO66" s="69">
        <f t="shared" si="13"/>
        <v>3218416.7399999998</v>
      </c>
      <c r="AP66" s="63">
        <f t="shared" si="14"/>
        <v>3162215.9000000004</v>
      </c>
      <c r="AQ66" s="76">
        <f t="shared" si="15"/>
        <v>-3799.1600000002654</v>
      </c>
      <c r="AR66" s="66">
        <f>IF(B66=1,Parameters!$C$40+AQ66,AR65+AQ66)</f>
        <v>10089693.979999997</v>
      </c>
      <c r="AT66" s="56">
        <f>IF(B66=1,E66,IF(AW65&lt;Parameters!$C$24,0,IF(AND(AW65&lt;Parameters!$C$25,AT65=0),0,E66)))</f>
        <v>16000</v>
      </c>
      <c r="AU66" s="63">
        <f t="shared" si="20"/>
        <v>529280</v>
      </c>
      <c r="AV66" s="76">
        <f t="shared" si="16"/>
        <v>-3799.1600000002654</v>
      </c>
      <c r="AW66" s="66">
        <f>IF(G66=1,Parameters!$C$40+AV66,AW65+AV66)</f>
        <v>13447313.979999997</v>
      </c>
      <c r="AY66" s="69">
        <f>IF(AND(B66=1,M66=Parameters!$C$27),0,IF(AND(K66&lt;=Parameters!$C$3,M66&gt;M65),0,IF(M66&lt;M65,0,1)))</f>
        <v>0</v>
      </c>
      <c r="AZ66" s="63">
        <f>IF(AND(B66=1,N66=Parameters!$C$28),0,IF(AND(K66&lt;&gt;K65,N66&gt;N65),0,IF(N66=N65,0,1)))</f>
        <v>0</v>
      </c>
      <c r="BA66" s="76">
        <f>IF(AND(B66=1,P66=Parameters!$C$31),0,IF(AND(K66&lt;&gt;K65,N66&lt;=Parameters!$C$7,P66&gt;P65),0,IF(AND(K66&lt;&gt;K65,N66&gt;Parameters!$C$8,P66=P65),0,IF(AND(K66=K65,P66=P65),0,1))))</f>
        <v>0</v>
      </c>
      <c r="BB66" s="76">
        <f t="shared" si="17"/>
        <v>0</v>
      </c>
      <c r="BC66" s="76">
        <f>IF(AND($B66=1,Z66=Parameters!C$13),0,IF(AND($K66&lt;&gt;$K65,MOD($K66-1,Parameters!C$14)=0,Z66&gt;Z65),0,IF(Z66=Z65,0,1)))</f>
        <v>0</v>
      </c>
      <c r="BD66" s="76">
        <f>IF(AND($B66=1,AA66=Parameters!D$13),0,IF(AND($K66&lt;&gt;$K65,MOD($K66-1,Parameters!D$14)=0,AA66&gt;AA65),0,IF(AA66=AA65,0,1)))</f>
        <v>0</v>
      </c>
      <c r="BE66" s="76">
        <f>IF(AND($B66=1,AB66=Parameters!E$13),0,IF(AND($K66&lt;&gt;$K65,MOD($K66-1,Parameters!E$14)=0,AB66&gt;AB65),0,IF(AB66=AB65,0,1)))</f>
        <v>0</v>
      </c>
      <c r="BF66" s="76">
        <f>IF(AND($B66=1,AC66=Parameters!F$13),0,IF(AND($K66&lt;&gt;$K65,MOD($K66-1,Parameters!F$14)=0,AC66&gt;AC65),0,IF(AC66=AC65,0,1)))</f>
        <v>0</v>
      </c>
      <c r="BG66" s="76">
        <f>IF(AND(B66=1,AJ66=Parameters!$C$36),0,IF(AND(I65&lt;Parameters!$C$18,AJ66&gt;AJ65),0,IF(AND(I65=Parameters!$C$19,AJ66=AJ65),0,IF(AND(I65&gt;Parameters!$C$20,AJ66&lt;AJ65),0,1))))</f>
        <v>0</v>
      </c>
      <c r="BH66" s="63">
        <f>IF(B66&lt;&gt;1,IF(AND(AQ66&gt;0,AR66&gt;AR65),0,IF(AND(AQ66&lt;0,AR66&lt;AR65),0,1)),IF(AND(AQ66&gt;0,AR66&gt;Parameters!$C$40),0,IF(AND(AQ66&lt;0,AR66&lt;Parameters!$C$40),0,1)))</f>
        <v>0</v>
      </c>
      <c r="BI66" s="63">
        <f>IF(AND(B66=1,AT66=E66),0,IF(AND(AW65&lt;Parameters!$C$24,AT66=0),0,IF(AND(AW65&lt;Parameters!$C$25,AT65=0,AT66=0),0,IF(AT66=E66,0,1))))</f>
        <v>0</v>
      </c>
      <c r="BJ66" s="63">
        <f>IF(B66&lt;&gt;1,IF(AND(AV66&gt;0,AW66&gt;AW65),0,IF(AND(AV66&lt;0,AW66&lt;AW65),0,1)),IF(AND(AV66&gt;0,AW66&gt;Parameters!$C$40),0,IF(AND(AV66&lt;0,AW66&lt;Parameters!$C$40),0,1)))</f>
        <v>0</v>
      </c>
      <c r="BK66" s="91">
        <f t="shared" si="18"/>
        <v>0</v>
      </c>
      <c r="BL66" s="74"/>
      <c r="BM66" s="74"/>
    </row>
    <row r="67" spans="2:65" x14ac:dyDescent="0.3">
      <c r="B67" s="101">
        <f>Data_Revised!B67</f>
        <v>64</v>
      </c>
      <c r="C67" s="7">
        <f>Data_Revised!C67</f>
        <v>10500</v>
      </c>
      <c r="D67" s="7">
        <f>Data_Revised!D67</f>
        <v>13500</v>
      </c>
      <c r="E67" s="7">
        <f>Data_Revised!E67</f>
        <v>16000</v>
      </c>
      <c r="F67" s="7">
        <f>Data_Revised!F67</f>
        <v>20300</v>
      </c>
      <c r="G67" s="7">
        <f>Data_Revised!G67</f>
        <v>14699.999999999998</v>
      </c>
      <c r="H67" s="7">
        <f>Data_Revised!H67</f>
        <v>23100</v>
      </c>
      <c r="I67" s="12">
        <f>Data_Revised!I67</f>
        <v>1</v>
      </c>
      <c r="J67" s="8"/>
      <c r="K67" s="56">
        <f t="shared" si="19"/>
        <v>6</v>
      </c>
      <c r="L67" s="60">
        <f>IF(B67=1,0,IF(K67&lt;=Parameters!$C$3,Parameters!$D$3,Parameters!$D$4))</f>
        <v>-0.01</v>
      </c>
      <c r="M67" s="7">
        <f>IF(B67=1,Parameters!$C$27,ROUNDDOWN(M66*(1+L67),0))</f>
        <v>15434</v>
      </c>
      <c r="N67" s="63">
        <f>IF(B67=1,Parameters!$C$28,IF(K67&lt;&gt;K66,ROUND(N66*(1+Parameters!$C$29),2),N66))</f>
        <v>73.010000000000005</v>
      </c>
      <c r="O67" s="63">
        <f t="shared" si="4"/>
        <v>1126836.3400000001</v>
      </c>
      <c r="P67" s="60">
        <f>IF(K67=1,Parameters!$C$31,IF(K67&lt;&gt;K66,IF(N67&lt;=Parameters!$C$7,P66+Parameters!$D$7,P66+Parameters!$D$8),P66))</f>
        <v>0.10999999999999997</v>
      </c>
      <c r="Q67" s="63">
        <f t="shared" si="5"/>
        <v>64.98</v>
      </c>
      <c r="R67" s="63">
        <f t="shared" si="6"/>
        <v>682290</v>
      </c>
      <c r="S67" s="7">
        <f t="shared" si="7"/>
        <v>25934</v>
      </c>
      <c r="T67" s="63">
        <f t="shared" si="8"/>
        <v>1809126.34</v>
      </c>
      <c r="U67" s="63">
        <f t="shared" si="9"/>
        <v>69.758862497108041</v>
      </c>
      <c r="V67" s="63">
        <f>ROUND(U67*(1+Parameters!$C$34),2)</f>
        <v>94.17</v>
      </c>
      <c r="W67" s="63">
        <f>ROUNDDOWN(S67*Parameters!$C$33,0)</f>
        <v>10373</v>
      </c>
      <c r="X67" s="66">
        <f t="shared" si="10"/>
        <v>976825.41</v>
      </c>
      <c r="Y67" s="8"/>
      <c r="Z67" s="69">
        <f>IF($B67=1,Parameters!C$13,IF(AND($K67&lt;&gt;$K66,MOD($K67-1,Parameters!C$14)=0),ROUND(Z66*(1+Parameters!C$15),2),Z66))</f>
        <v>65</v>
      </c>
      <c r="AA67" s="63">
        <f>IF($B67=1,Parameters!D$13,IF(AND($K67&lt;&gt;$K66,MOD($K67-1,Parameters!D$14)=0),ROUND(AA66*(1+Parameters!D$15),2),AA66))</f>
        <v>33.08</v>
      </c>
      <c r="AB67" s="63">
        <f>IF($B67=1,Parameters!E$13,IF(AND($K67&lt;&gt;$K66,MOD($K67-1,Parameters!E$14)=0),ROUND(AB66*(1+Parameters!E$15),2),AB66))</f>
        <v>46</v>
      </c>
      <c r="AC67" s="63">
        <f>IF($B67=1,Parameters!F$13,IF(AND($K67&lt;&gt;$K66,MOD($K67-1,Parameters!F$14)=0),ROUND(AC66*(1+Parameters!F$15),2),AC66))</f>
        <v>55</v>
      </c>
      <c r="AD67" s="63">
        <f t="shared" si="11"/>
        <v>877500</v>
      </c>
      <c r="AE67" s="63">
        <f t="shared" si="2"/>
        <v>529280</v>
      </c>
      <c r="AF67" s="63">
        <f t="shared" si="2"/>
        <v>933800</v>
      </c>
      <c r="AG67" s="66">
        <f t="shared" si="2"/>
        <v>808499.99999999988</v>
      </c>
      <c r="AH67" s="8"/>
      <c r="AI67" s="72">
        <f>IF(B67=1,0,IF(I66&lt;Parameters!$C$18,Parameters!$D$18,IF(I66=Parameters!$C$19,Parameters!$D$19,Parameters!$D$20)))</f>
        <v>0.02</v>
      </c>
      <c r="AJ67" s="63">
        <f>IF(B67=1,Parameters!$C$36,ROUND(AJ66*(1+AI67),2))</f>
        <v>29.53</v>
      </c>
      <c r="AK67" s="63">
        <f>H67/Parameters!$C$38*(Parameters!$C$38-I67)*AJ67</f>
        <v>659404.9</v>
      </c>
      <c r="AL67" s="63">
        <f>I67*Parameters!$C$37</f>
        <v>20000</v>
      </c>
      <c r="AM67" s="66">
        <f t="shared" si="12"/>
        <v>639404.9</v>
      </c>
      <c r="AN67" s="8"/>
      <c r="AO67" s="69">
        <f t="shared" si="13"/>
        <v>3378530.31</v>
      </c>
      <c r="AP67" s="63">
        <f t="shared" si="14"/>
        <v>3215906.34</v>
      </c>
      <c r="AQ67" s="76">
        <f t="shared" si="15"/>
        <v>142623.96999999974</v>
      </c>
      <c r="AR67" s="66">
        <f>IF(B67=1,Parameters!$C$40+AQ67,AR66+AQ67)</f>
        <v>10232317.949999996</v>
      </c>
      <c r="AT67" s="56">
        <f>IF(B67=1,E67,IF(AW66&lt;Parameters!$C$24,0,IF(AND(AW66&lt;Parameters!$C$25,AT66=0),0,E67)))</f>
        <v>16000</v>
      </c>
      <c r="AU67" s="63">
        <f t="shared" si="20"/>
        <v>529280</v>
      </c>
      <c r="AV67" s="76">
        <f t="shared" si="16"/>
        <v>142623.96999999974</v>
      </c>
      <c r="AW67" s="66">
        <f>IF(G67=1,Parameters!$C$40+AV67,AW66+AV67)</f>
        <v>13589937.949999996</v>
      </c>
      <c r="AY67" s="69">
        <f>IF(AND(B67=1,M67=Parameters!$C$27),0,IF(AND(K67&lt;=Parameters!$C$3,M67&gt;M66),0,IF(M67&lt;M66,0,1)))</f>
        <v>0</v>
      </c>
      <c r="AZ67" s="63">
        <f>IF(AND(B67=1,N67=Parameters!$C$28),0,IF(AND(K67&lt;&gt;K66,N67&gt;N66),0,IF(N67=N66,0,1)))</f>
        <v>0</v>
      </c>
      <c r="BA67" s="76">
        <f>IF(AND(B67=1,P67=Parameters!$C$31),0,IF(AND(K67&lt;&gt;K66,N67&lt;=Parameters!$C$7,P67&gt;P66),0,IF(AND(K67&lt;&gt;K66,N67&gt;Parameters!$C$8,P67=P66),0,IF(AND(K67=K66,P67=P66),0,1))))</f>
        <v>0</v>
      </c>
      <c r="BB67" s="76">
        <f t="shared" si="17"/>
        <v>0</v>
      </c>
      <c r="BC67" s="76">
        <f>IF(AND($B67=1,Z67=Parameters!C$13),0,IF(AND($K67&lt;&gt;$K66,MOD($K67-1,Parameters!C$14)=0,Z67&gt;Z66),0,IF(Z67=Z66,0,1)))</f>
        <v>0</v>
      </c>
      <c r="BD67" s="76">
        <f>IF(AND($B67=1,AA67=Parameters!D$13),0,IF(AND($K67&lt;&gt;$K66,MOD($K67-1,Parameters!D$14)=0,AA67&gt;AA66),0,IF(AA67=AA66,0,1)))</f>
        <v>0</v>
      </c>
      <c r="BE67" s="76">
        <f>IF(AND($B67=1,AB67=Parameters!E$13),0,IF(AND($K67&lt;&gt;$K66,MOD($K67-1,Parameters!E$14)=0,AB67&gt;AB66),0,IF(AB67=AB66,0,1)))</f>
        <v>0</v>
      </c>
      <c r="BF67" s="76">
        <f>IF(AND($B67=1,AC67=Parameters!F$13),0,IF(AND($K67&lt;&gt;$K66,MOD($K67-1,Parameters!F$14)=0,AC67&gt;AC66),0,IF(AC67=AC66,0,1)))</f>
        <v>0</v>
      </c>
      <c r="BG67" s="76">
        <f>IF(AND(B67=1,AJ67=Parameters!$C$36),0,IF(AND(I66&lt;Parameters!$C$18,AJ67&gt;AJ66),0,IF(AND(I66=Parameters!$C$19,AJ67=AJ66),0,IF(AND(I66&gt;Parameters!$C$20,AJ67&lt;AJ66),0,1))))</f>
        <v>0</v>
      </c>
      <c r="BH67" s="63">
        <f>IF(B67&lt;&gt;1,IF(AND(AQ67&gt;0,AR67&gt;AR66),0,IF(AND(AQ67&lt;0,AR67&lt;AR66),0,1)),IF(AND(AQ67&gt;0,AR67&gt;Parameters!$C$40),0,IF(AND(AQ67&lt;0,AR67&lt;Parameters!$C$40),0,1)))</f>
        <v>0</v>
      </c>
      <c r="BI67" s="63">
        <f>IF(AND(B67=1,AT67=E67),0,IF(AND(AW66&lt;Parameters!$C$24,AT67=0),0,IF(AND(AW66&lt;Parameters!$C$25,AT66=0,AT67=0),0,IF(AT67=E67,0,1))))</f>
        <v>0</v>
      </c>
      <c r="BJ67" s="63">
        <f>IF(B67&lt;&gt;1,IF(AND(AV67&gt;0,AW67&gt;AW66),0,IF(AND(AV67&lt;0,AW67&lt;AW66),0,1)),IF(AND(AV67&gt;0,AW67&gt;Parameters!$C$40),0,IF(AND(AV67&lt;0,AW67&lt;Parameters!$C$40),0,1)))</f>
        <v>0</v>
      </c>
      <c r="BK67" s="91">
        <f t="shared" si="18"/>
        <v>0</v>
      </c>
      <c r="BL67" s="74"/>
      <c r="BM67" s="74"/>
    </row>
    <row r="68" spans="2:65" x14ac:dyDescent="0.3">
      <c r="B68" s="101">
        <f>Data_Revised!B68</f>
        <v>65</v>
      </c>
      <c r="C68" s="7">
        <f>Data_Revised!C68</f>
        <v>14000</v>
      </c>
      <c r="D68" s="7">
        <f>Data_Revised!D68</f>
        <v>8000</v>
      </c>
      <c r="E68" s="7">
        <f>Data_Revised!E68</f>
        <v>23500</v>
      </c>
      <c r="F68" s="7">
        <f>Data_Revised!F68</f>
        <v>21700</v>
      </c>
      <c r="G68" s="7">
        <f>Data_Revised!G68</f>
        <v>16800</v>
      </c>
      <c r="H68" s="7">
        <f>Data_Revised!H68</f>
        <v>16500</v>
      </c>
      <c r="I68" s="12">
        <f>Data_Revised!I68</f>
        <v>3</v>
      </c>
      <c r="J68" s="8"/>
      <c r="K68" s="56">
        <f t="shared" si="19"/>
        <v>6</v>
      </c>
      <c r="L68" s="60">
        <f>IF(B68=1,0,IF(K68&lt;=Parameters!$C$3,Parameters!$D$3,Parameters!$D$4))</f>
        <v>-0.01</v>
      </c>
      <c r="M68" s="7">
        <f>IF(B68=1,Parameters!$C$27,ROUNDDOWN(M67*(1+L68),0))</f>
        <v>15279</v>
      </c>
      <c r="N68" s="63">
        <f>IF(B68=1,Parameters!$C$28,IF(K68&lt;&gt;K67,ROUND(N67*(1+Parameters!$C$29),2),N67))</f>
        <v>73.010000000000005</v>
      </c>
      <c r="O68" s="63">
        <f t="shared" si="4"/>
        <v>1115519.79</v>
      </c>
      <c r="P68" s="60">
        <f>IF(K68=1,Parameters!$C$31,IF(K68&lt;&gt;K67,IF(N68&lt;=Parameters!$C$7,P67+Parameters!$D$7,P67+Parameters!$D$8),P67))</f>
        <v>0.10999999999999997</v>
      </c>
      <c r="Q68" s="63">
        <f t="shared" si="5"/>
        <v>64.98</v>
      </c>
      <c r="R68" s="63">
        <f t="shared" si="6"/>
        <v>909720</v>
      </c>
      <c r="S68" s="7">
        <f t="shared" si="7"/>
        <v>29279</v>
      </c>
      <c r="T68" s="63">
        <f t="shared" si="8"/>
        <v>2025239.79</v>
      </c>
      <c r="U68" s="63">
        <f t="shared" si="9"/>
        <v>69.170387991393156</v>
      </c>
      <c r="V68" s="63">
        <f>ROUND(U68*(1+Parameters!$C$34),2)</f>
        <v>93.38</v>
      </c>
      <c r="W68" s="63">
        <f>ROUNDDOWN(S68*Parameters!$C$33,0)</f>
        <v>11711</v>
      </c>
      <c r="X68" s="66">
        <f t="shared" si="10"/>
        <v>1093573.18</v>
      </c>
      <c r="Y68" s="8"/>
      <c r="Z68" s="69">
        <f>IF($B68=1,Parameters!C$13,IF(AND($K68&lt;&gt;$K67,MOD($K68-1,Parameters!C$14)=0),ROUND(Z67*(1+Parameters!C$15),2),Z67))</f>
        <v>65</v>
      </c>
      <c r="AA68" s="63">
        <f>IF($B68=1,Parameters!D$13,IF(AND($K68&lt;&gt;$K67,MOD($K68-1,Parameters!D$14)=0),ROUND(AA67*(1+Parameters!D$15),2),AA67))</f>
        <v>33.08</v>
      </c>
      <c r="AB68" s="63">
        <f>IF($B68=1,Parameters!E$13,IF(AND($K68&lt;&gt;$K67,MOD($K68-1,Parameters!E$14)=0),ROUND(AB67*(1+Parameters!E$15),2),AB67))</f>
        <v>46</v>
      </c>
      <c r="AC68" s="63">
        <f>IF($B68=1,Parameters!F$13,IF(AND($K68&lt;&gt;$K67,MOD($K68-1,Parameters!F$14)=0),ROUND(AC67*(1+Parameters!F$15),2),AC67))</f>
        <v>55</v>
      </c>
      <c r="AD68" s="63">
        <f t="shared" si="11"/>
        <v>520000</v>
      </c>
      <c r="AE68" s="63">
        <f t="shared" si="11"/>
        <v>777380</v>
      </c>
      <c r="AF68" s="63">
        <f t="shared" si="11"/>
        <v>998200</v>
      </c>
      <c r="AG68" s="66">
        <f t="shared" si="11"/>
        <v>924000</v>
      </c>
      <c r="AH68" s="8"/>
      <c r="AI68" s="72">
        <f>IF(B68=1,0,IF(I67&lt;Parameters!$C$18,Parameters!$D$18,IF(I67=Parameters!$C$19,Parameters!$D$19,Parameters!$D$20)))</f>
        <v>0.02</v>
      </c>
      <c r="AJ68" s="63">
        <f>IF(B68=1,Parameters!$C$36,ROUND(AJ67*(1+AI68),2))</f>
        <v>30.12</v>
      </c>
      <c r="AK68" s="63">
        <f>H68/Parameters!$C$38*(Parameters!$C$38-I68)*AJ68</f>
        <v>447282</v>
      </c>
      <c r="AL68" s="63">
        <f>I68*Parameters!$C$37</f>
        <v>60000</v>
      </c>
      <c r="AM68" s="66">
        <f t="shared" si="12"/>
        <v>387282</v>
      </c>
      <c r="AN68" s="8"/>
      <c r="AO68" s="69">
        <f t="shared" si="13"/>
        <v>3463055.1799999997</v>
      </c>
      <c r="AP68" s="63">
        <f t="shared" si="14"/>
        <v>3322619.79</v>
      </c>
      <c r="AQ68" s="76">
        <f t="shared" si="15"/>
        <v>80435.389999999665</v>
      </c>
      <c r="AR68" s="66">
        <f>IF(B68=1,Parameters!$C$40+AQ68,AR67+AQ68)</f>
        <v>10312753.339999996</v>
      </c>
      <c r="AT68" s="56">
        <f>IF(B68=1,E68,IF(AW67&lt;Parameters!$C$24,0,IF(AND(AW67&lt;Parameters!$C$25,AT67=0),0,E68)))</f>
        <v>23500</v>
      </c>
      <c r="AU68" s="63">
        <f t="shared" ref="AU68:AU99" si="21">AT68*AA68</f>
        <v>777380</v>
      </c>
      <c r="AV68" s="76">
        <f t="shared" si="16"/>
        <v>80435.389999999665</v>
      </c>
      <c r="AW68" s="66">
        <f>IF(G68=1,Parameters!$C$40+AV68,AW67+AV68)</f>
        <v>13670373.339999996</v>
      </c>
      <c r="AY68" s="69">
        <f>IF(AND(B68=1,M68=Parameters!$C$27),0,IF(AND(K68&lt;=Parameters!$C$3,M68&gt;M67),0,IF(M68&lt;M67,0,1)))</f>
        <v>0</v>
      </c>
      <c r="AZ68" s="63">
        <f>IF(AND(B68=1,N68=Parameters!$C$28),0,IF(AND(K68&lt;&gt;K67,N68&gt;N67),0,IF(N68=N67,0,1)))</f>
        <v>0</v>
      </c>
      <c r="BA68" s="76">
        <f>IF(AND(B68=1,P68=Parameters!$C$31),0,IF(AND(K68&lt;&gt;K67,N68&lt;=Parameters!$C$7,P68&gt;P67),0,IF(AND(K68&lt;&gt;K67,N68&gt;Parameters!$C$8,P68=P67),0,IF(AND(K68=K67,P68=P67),0,1))))</f>
        <v>0</v>
      </c>
      <c r="BB68" s="76">
        <f t="shared" si="17"/>
        <v>0</v>
      </c>
      <c r="BC68" s="76">
        <f>IF(AND($B68=1,Z68=Parameters!C$13),0,IF(AND($K68&lt;&gt;$K67,MOD($K68-1,Parameters!C$14)=0,Z68&gt;Z67),0,IF(Z68=Z67,0,1)))</f>
        <v>0</v>
      </c>
      <c r="BD68" s="76">
        <f>IF(AND($B68=1,AA68=Parameters!D$13),0,IF(AND($K68&lt;&gt;$K67,MOD($K68-1,Parameters!D$14)=0,AA68&gt;AA67),0,IF(AA68=AA67,0,1)))</f>
        <v>0</v>
      </c>
      <c r="BE68" s="76">
        <f>IF(AND($B68=1,AB68=Parameters!E$13),0,IF(AND($K68&lt;&gt;$K67,MOD($K68-1,Parameters!E$14)=0,AB68&gt;AB67),0,IF(AB68=AB67,0,1)))</f>
        <v>0</v>
      </c>
      <c r="BF68" s="76">
        <f>IF(AND($B68=1,AC68=Parameters!F$13),0,IF(AND($K68&lt;&gt;$K67,MOD($K68-1,Parameters!F$14)=0,AC68&gt;AC67),0,IF(AC68=AC67,0,1)))</f>
        <v>0</v>
      </c>
      <c r="BG68" s="76">
        <f>IF(AND(B68=1,AJ68=Parameters!$C$36),0,IF(AND(I67&lt;Parameters!$C$18,AJ68&gt;AJ67),0,IF(AND(I67=Parameters!$C$19,AJ68=AJ67),0,IF(AND(I67&gt;Parameters!$C$20,AJ68&lt;AJ67),0,1))))</f>
        <v>0</v>
      </c>
      <c r="BH68" s="63">
        <f>IF(B68&lt;&gt;1,IF(AND(AQ68&gt;0,AR68&gt;AR67),0,IF(AND(AQ68&lt;0,AR68&lt;AR67),0,1)),IF(AND(AQ68&gt;0,AR68&gt;Parameters!$C$40),0,IF(AND(AQ68&lt;0,AR68&lt;Parameters!$C$40),0,1)))</f>
        <v>0</v>
      </c>
      <c r="BI68" s="63">
        <f>IF(AND(B68=1,AT68=E68),0,IF(AND(AW67&lt;Parameters!$C$24,AT68=0),0,IF(AND(AW67&lt;Parameters!$C$25,AT67=0,AT68=0),0,IF(AT68=E68,0,1))))</f>
        <v>0</v>
      </c>
      <c r="BJ68" s="63">
        <f>IF(B68&lt;&gt;1,IF(AND(AV68&gt;0,AW68&gt;AW67),0,IF(AND(AV68&lt;0,AW68&lt;AW67),0,1)),IF(AND(AV68&gt;0,AW68&gt;Parameters!$C$40),0,IF(AND(AV68&lt;0,AW68&lt;Parameters!$C$40),0,1)))</f>
        <v>0</v>
      </c>
      <c r="BK68" s="91">
        <f t="shared" si="18"/>
        <v>0</v>
      </c>
      <c r="BL68" s="74"/>
      <c r="BM68" s="74"/>
    </row>
    <row r="69" spans="2:65" x14ac:dyDescent="0.3">
      <c r="B69" s="101">
        <f>Data_Revised!B69</f>
        <v>66</v>
      </c>
      <c r="C69" s="7">
        <f>Data_Revised!C69</f>
        <v>19500</v>
      </c>
      <c r="D69" s="7">
        <f>Data_Revised!D69</f>
        <v>11500</v>
      </c>
      <c r="E69" s="7">
        <f>Data_Revised!E69</f>
        <v>19000</v>
      </c>
      <c r="F69" s="7">
        <f>Data_Revised!F69</f>
        <v>18200</v>
      </c>
      <c r="G69" s="7">
        <f>Data_Revised!G69</f>
        <v>16099.999999999998</v>
      </c>
      <c r="H69" s="7">
        <f>Data_Revised!H69</f>
        <v>23700</v>
      </c>
      <c r="I69" s="12">
        <f>Data_Revised!I69</f>
        <v>3</v>
      </c>
      <c r="J69" s="8"/>
      <c r="K69" s="56">
        <f t="shared" si="19"/>
        <v>6</v>
      </c>
      <c r="L69" s="60">
        <f>IF(B69=1,0,IF(K69&lt;=Parameters!$C$3,Parameters!$D$3,Parameters!$D$4))</f>
        <v>-0.01</v>
      </c>
      <c r="M69" s="7">
        <f>IF(B69=1,Parameters!$C$27,ROUNDDOWN(M68*(1+L69),0))</f>
        <v>15126</v>
      </c>
      <c r="N69" s="63">
        <f>IF(B69=1,Parameters!$C$28,IF(K69&lt;&gt;K68,ROUND(N68*(1+Parameters!$C$29),2),N68))</f>
        <v>73.010000000000005</v>
      </c>
      <c r="O69" s="63">
        <f t="shared" ref="O69:O123" si="22">M69*N69</f>
        <v>1104349.26</v>
      </c>
      <c r="P69" s="60">
        <f>IF(K69=1,Parameters!$C$31,IF(K69&lt;&gt;K68,IF(N69&lt;=Parameters!$C$7,P68+Parameters!$D$7,P68+Parameters!$D$8),P68))</f>
        <v>0.10999999999999997</v>
      </c>
      <c r="Q69" s="63">
        <f t="shared" ref="Q69:Q123" si="23">ROUND(N69*(1-P69),2)</f>
        <v>64.98</v>
      </c>
      <c r="R69" s="63">
        <f t="shared" ref="R69:R123" si="24">C69*Q69</f>
        <v>1267110</v>
      </c>
      <c r="S69" s="7">
        <f t="shared" ref="S69:S123" si="25">M69+C69</f>
        <v>34626</v>
      </c>
      <c r="T69" s="63">
        <f t="shared" ref="T69:T123" si="26">O69+R69</f>
        <v>2371459.2599999998</v>
      </c>
      <c r="U69" s="63">
        <f t="shared" ref="U69:U123" si="27">(Q69*C69+N69*M69)/(C69+M69)</f>
        <v>68.487820135158543</v>
      </c>
      <c r="V69" s="63">
        <f>ROUND(U69*(1+Parameters!$C$34),2)</f>
        <v>92.46</v>
      </c>
      <c r="W69" s="63">
        <f>ROUNDDOWN(S69*Parameters!$C$33,0)</f>
        <v>13850</v>
      </c>
      <c r="X69" s="66">
        <f t="shared" ref="X69:X123" si="28">V69*W69</f>
        <v>1280571</v>
      </c>
      <c r="Y69" s="8"/>
      <c r="Z69" s="69">
        <f>IF($B69=1,Parameters!C$13,IF(AND($K69&lt;&gt;$K68,MOD($K69-1,Parameters!C$14)=0),ROUND(Z68*(1+Parameters!C$15),2),Z68))</f>
        <v>65</v>
      </c>
      <c r="AA69" s="63">
        <f>IF($B69=1,Parameters!D$13,IF(AND($K69&lt;&gt;$K68,MOD($K69-1,Parameters!D$14)=0),ROUND(AA68*(1+Parameters!D$15),2),AA68))</f>
        <v>33.08</v>
      </c>
      <c r="AB69" s="63">
        <f>IF($B69=1,Parameters!E$13,IF(AND($K69&lt;&gt;$K68,MOD($K69-1,Parameters!E$14)=0),ROUND(AB68*(1+Parameters!E$15),2),AB68))</f>
        <v>46</v>
      </c>
      <c r="AC69" s="63">
        <f>IF($B69=1,Parameters!F$13,IF(AND($K69&lt;&gt;$K68,MOD($K69-1,Parameters!F$14)=0),ROUND(AC68*(1+Parameters!F$15),2),AC68))</f>
        <v>55</v>
      </c>
      <c r="AD69" s="63">
        <f t="shared" ref="AD69:AG123" si="29">D69*Z69</f>
        <v>747500</v>
      </c>
      <c r="AE69" s="63">
        <f t="shared" si="29"/>
        <v>628520</v>
      </c>
      <c r="AF69" s="63">
        <f t="shared" si="29"/>
        <v>837200</v>
      </c>
      <c r="AG69" s="66">
        <f t="shared" si="29"/>
        <v>885499.99999999988</v>
      </c>
      <c r="AH69" s="8"/>
      <c r="AI69" s="72">
        <f>IF(B69=1,0,IF(I68&lt;Parameters!$C$18,Parameters!$D$18,IF(I68=Parameters!$C$19,Parameters!$D$19,Parameters!$D$20)))</f>
        <v>0.02</v>
      </c>
      <c r="AJ69" s="63">
        <f>IF(B69=1,Parameters!$C$36,ROUND(AJ68*(1+AI69),2))</f>
        <v>30.72</v>
      </c>
      <c r="AK69" s="63">
        <f>H69/Parameters!$C$38*(Parameters!$C$38-I69)*AJ69</f>
        <v>655257.59999999998</v>
      </c>
      <c r="AL69" s="63">
        <f>I69*Parameters!$C$37</f>
        <v>60000</v>
      </c>
      <c r="AM69" s="66">
        <f t="shared" ref="AM69:AM123" si="30">AK69-AL69</f>
        <v>595257.59999999998</v>
      </c>
      <c r="AN69" s="8"/>
      <c r="AO69" s="69">
        <f t="shared" ref="AO69:AO123" si="31">+X69+AF69+AG69+AK69</f>
        <v>3658528.6</v>
      </c>
      <c r="AP69" s="63">
        <f t="shared" ref="AP69:AP123" si="32">T69+AD69+AE69</f>
        <v>3747479.26</v>
      </c>
      <c r="AQ69" s="76">
        <f t="shared" ref="AQ69:AQ123" si="33">-T69+X69-AD69-AE69+AF69+AG69+AM69</f>
        <v>-148950.65999999992</v>
      </c>
      <c r="AR69" s="66">
        <f>IF(B69=1,Parameters!$C$40+AQ69,AR68+AQ69)</f>
        <v>10163802.679999996</v>
      </c>
      <c r="AT69" s="56">
        <f>IF(B69=1,E69,IF(AW68&lt;Parameters!$C$24,0,IF(AND(AW68&lt;Parameters!$C$25,AT68=0),0,E69)))</f>
        <v>19000</v>
      </c>
      <c r="AU69" s="63">
        <f t="shared" si="21"/>
        <v>628520</v>
      </c>
      <c r="AV69" s="76">
        <f t="shared" ref="AV69:AV123" si="34">AQ69-(AU69-AE69)</f>
        <v>-148950.65999999992</v>
      </c>
      <c r="AW69" s="66">
        <f>IF(G69=1,Parameters!$C$40+AV69,AW68+AV69)</f>
        <v>13521422.679999996</v>
      </c>
      <c r="AY69" s="69">
        <f>IF(AND(B69=1,M69=Parameters!$C$27),0,IF(AND(K69&lt;=Parameters!$C$3,M69&gt;M68),0,IF(M69&lt;M68,0,1)))</f>
        <v>0</v>
      </c>
      <c r="AZ69" s="63">
        <f>IF(AND(B69=1,N69=Parameters!$C$28),0,IF(AND(K69&lt;&gt;K68,N69&gt;N68),0,IF(N69=N68,0,1)))</f>
        <v>0</v>
      </c>
      <c r="BA69" s="76">
        <f>IF(AND(B69=1,P69=Parameters!$C$31),0,IF(AND(K69&lt;&gt;K68,N69&lt;=Parameters!$C$7,P69&gt;P68),0,IF(AND(K69&lt;&gt;K68,N69&gt;Parameters!$C$8,P69=P68),0,IF(AND(K69=K68,P69=P68),0,1))))</f>
        <v>0</v>
      </c>
      <c r="BB69" s="76">
        <f t="shared" ref="BB69:BB123" si="35">IF(AND(U69&gt;N69,U69&lt;Q69),0,IF(AND(U69&lt;N69,U69&gt;Q69),0,1))</f>
        <v>0</v>
      </c>
      <c r="BC69" s="76">
        <f>IF(AND($B69=1,Z69=Parameters!C$13),0,IF(AND($K69&lt;&gt;$K68,MOD($K69-1,Parameters!C$14)=0,Z69&gt;Z68),0,IF(Z69=Z68,0,1)))</f>
        <v>0</v>
      </c>
      <c r="BD69" s="76">
        <f>IF(AND($B69=1,AA69=Parameters!D$13),0,IF(AND($K69&lt;&gt;$K68,MOD($K69-1,Parameters!D$14)=0,AA69&gt;AA68),0,IF(AA69=AA68,0,1)))</f>
        <v>0</v>
      </c>
      <c r="BE69" s="76">
        <f>IF(AND($B69=1,AB69=Parameters!E$13),0,IF(AND($K69&lt;&gt;$K68,MOD($K69-1,Parameters!E$14)=0,AB69&gt;AB68),0,IF(AB69=AB68,0,1)))</f>
        <v>0</v>
      </c>
      <c r="BF69" s="76">
        <f>IF(AND($B69=1,AC69=Parameters!F$13),0,IF(AND($K69&lt;&gt;$K68,MOD($K69-1,Parameters!F$14)=0,AC69&gt;AC68),0,IF(AC69=AC68,0,1)))</f>
        <v>0</v>
      </c>
      <c r="BG69" s="76">
        <f>IF(AND(B69=1,AJ69=Parameters!$C$36),0,IF(AND(I68&lt;Parameters!$C$18,AJ69&gt;AJ68),0,IF(AND(I68=Parameters!$C$19,AJ69=AJ68),0,IF(AND(I68&gt;Parameters!$C$20,AJ69&lt;AJ68),0,1))))</f>
        <v>0</v>
      </c>
      <c r="BH69" s="63">
        <f>IF(B69&lt;&gt;1,IF(AND(AQ69&gt;0,AR69&gt;AR68),0,IF(AND(AQ69&lt;0,AR69&lt;AR68),0,1)),IF(AND(AQ69&gt;0,AR69&gt;Parameters!$C$40),0,IF(AND(AQ69&lt;0,AR69&lt;Parameters!$C$40),0,1)))</f>
        <v>0</v>
      </c>
      <c r="BI69" s="63">
        <f>IF(AND(B69=1,AT69=E69),0,IF(AND(AW68&lt;Parameters!$C$24,AT69=0),0,IF(AND(AW68&lt;Parameters!$C$25,AT68=0,AT69=0),0,IF(AT69=E69,0,1))))</f>
        <v>0</v>
      </c>
      <c r="BJ69" s="63">
        <f>IF(B69&lt;&gt;1,IF(AND(AV69&gt;0,AW69&gt;AW68),0,IF(AND(AV69&lt;0,AW69&lt;AW68),0,1)),IF(AND(AV69&gt;0,AW69&gt;Parameters!$C$40),0,IF(AND(AV69&lt;0,AW69&lt;Parameters!$C$40),0,1)))</f>
        <v>0</v>
      </c>
      <c r="BK69" s="91">
        <f t="shared" ref="BK69:BK123" si="36">IF(AW69&gt;=AR69,0,1)</f>
        <v>0</v>
      </c>
      <c r="BL69" s="74"/>
      <c r="BM69" s="74"/>
    </row>
    <row r="70" spans="2:65" x14ac:dyDescent="0.3">
      <c r="B70" s="101">
        <f>Data_Revised!B70</f>
        <v>67</v>
      </c>
      <c r="C70" s="7">
        <f>Data_Revised!C70</f>
        <v>16000</v>
      </c>
      <c r="D70" s="7">
        <f>Data_Revised!D70</f>
        <v>12000</v>
      </c>
      <c r="E70" s="7">
        <f>Data_Revised!E70</f>
        <v>24500</v>
      </c>
      <c r="F70" s="7">
        <f>Data_Revised!F70</f>
        <v>16800</v>
      </c>
      <c r="G70" s="7">
        <f>Data_Revised!G70</f>
        <v>21000</v>
      </c>
      <c r="H70" s="7">
        <f>Data_Revised!H70</f>
        <v>15300</v>
      </c>
      <c r="I70" s="12">
        <f>Data_Revised!I70</f>
        <v>3</v>
      </c>
      <c r="J70" s="8"/>
      <c r="K70" s="56">
        <f t="shared" ref="K70:K123" si="37">INT((B70-1)/12)+1</f>
        <v>6</v>
      </c>
      <c r="L70" s="60">
        <f>IF(B70=1,0,IF(K70&lt;=Parameters!$C$3,Parameters!$D$3,Parameters!$D$4))</f>
        <v>-0.01</v>
      </c>
      <c r="M70" s="7">
        <f>IF(B70=1,Parameters!$C$27,ROUNDDOWN(M69*(1+L70),0))</f>
        <v>14974</v>
      </c>
      <c r="N70" s="63">
        <f>IF(B70=1,Parameters!$C$28,IF(K70&lt;&gt;K69,ROUND(N69*(1+Parameters!$C$29),2),N69))</f>
        <v>73.010000000000005</v>
      </c>
      <c r="O70" s="63">
        <f t="shared" si="22"/>
        <v>1093251.74</v>
      </c>
      <c r="P70" s="60">
        <f>IF(K70=1,Parameters!$C$31,IF(K70&lt;&gt;K69,IF(N70&lt;=Parameters!$C$7,P69+Parameters!$D$7,P69+Parameters!$D$8),P69))</f>
        <v>0.10999999999999997</v>
      </c>
      <c r="Q70" s="63">
        <f t="shared" si="23"/>
        <v>64.98</v>
      </c>
      <c r="R70" s="63">
        <f t="shared" si="24"/>
        <v>1039680.0000000001</v>
      </c>
      <c r="S70" s="7">
        <f t="shared" si="25"/>
        <v>30974</v>
      </c>
      <c r="T70" s="63">
        <f t="shared" si="26"/>
        <v>2132931.7400000002</v>
      </c>
      <c r="U70" s="63">
        <f t="shared" si="27"/>
        <v>68.862004907341642</v>
      </c>
      <c r="V70" s="63">
        <f>ROUND(U70*(1+Parameters!$C$34),2)</f>
        <v>92.96</v>
      </c>
      <c r="W70" s="63">
        <f>ROUNDDOWN(S70*Parameters!$C$33,0)</f>
        <v>12389</v>
      </c>
      <c r="X70" s="66">
        <f t="shared" si="28"/>
        <v>1151681.44</v>
      </c>
      <c r="Y70" s="8"/>
      <c r="Z70" s="69">
        <f>IF($B70=1,Parameters!C$13,IF(AND($K70&lt;&gt;$K69,MOD($K70-1,Parameters!C$14)=0),ROUND(Z69*(1+Parameters!C$15),2),Z69))</f>
        <v>65</v>
      </c>
      <c r="AA70" s="63">
        <f>IF($B70=1,Parameters!D$13,IF(AND($K70&lt;&gt;$K69,MOD($K70-1,Parameters!D$14)=0),ROUND(AA69*(1+Parameters!D$15),2),AA69))</f>
        <v>33.08</v>
      </c>
      <c r="AB70" s="63">
        <f>IF($B70=1,Parameters!E$13,IF(AND($K70&lt;&gt;$K69,MOD($K70-1,Parameters!E$14)=0),ROUND(AB69*(1+Parameters!E$15),2),AB69))</f>
        <v>46</v>
      </c>
      <c r="AC70" s="63">
        <f>IF($B70=1,Parameters!F$13,IF(AND($K70&lt;&gt;$K69,MOD($K70-1,Parameters!F$14)=0),ROUND(AC69*(1+Parameters!F$15),2),AC69))</f>
        <v>55</v>
      </c>
      <c r="AD70" s="63">
        <f t="shared" si="29"/>
        <v>780000</v>
      </c>
      <c r="AE70" s="63">
        <f t="shared" si="29"/>
        <v>810460</v>
      </c>
      <c r="AF70" s="63">
        <f t="shared" si="29"/>
        <v>772800</v>
      </c>
      <c r="AG70" s="66">
        <f t="shared" si="29"/>
        <v>1155000</v>
      </c>
      <c r="AH70" s="8"/>
      <c r="AI70" s="72">
        <f>IF(B70=1,0,IF(I69&lt;Parameters!$C$18,Parameters!$D$18,IF(I69=Parameters!$C$19,Parameters!$D$19,Parameters!$D$20)))</f>
        <v>0.02</v>
      </c>
      <c r="AJ70" s="63">
        <f>IF(B70=1,Parameters!$C$36,ROUND(AJ69*(1+AI70),2))</f>
        <v>31.33</v>
      </c>
      <c r="AK70" s="63">
        <f>H70/Parameters!$C$38*(Parameters!$C$38-I70)*AJ70</f>
        <v>431414.1</v>
      </c>
      <c r="AL70" s="63">
        <f>I70*Parameters!$C$37</f>
        <v>60000</v>
      </c>
      <c r="AM70" s="66">
        <f t="shared" si="30"/>
        <v>371414.1</v>
      </c>
      <c r="AN70" s="8"/>
      <c r="AO70" s="69">
        <f t="shared" si="31"/>
        <v>3510895.54</v>
      </c>
      <c r="AP70" s="63">
        <f t="shared" si="32"/>
        <v>3723391.74</v>
      </c>
      <c r="AQ70" s="76">
        <f t="shared" si="33"/>
        <v>-272496.2000000003</v>
      </c>
      <c r="AR70" s="66">
        <f>IF(B70=1,Parameters!$C$40+AQ70,AR69+AQ70)</f>
        <v>9891306.4799999949</v>
      </c>
      <c r="AT70" s="56">
        <f>IF(B70=1,E70,IF(AW69&lt;Parameters!$C$24,0,IF(AND(AW69&lt;Parameters!$C$25,AT69=0),0,E70)))</f>
        <v>24500</v>
      </c>
      <c r="AU70" s="63">
        <f t="shared" si="21"/>
        <v>810460</v>
      </c>
      <c r="AV70" s="76">
        <f t="shared" si="34"/>
        <v>-272496.2000000003</v>
      </c>
      <c r="AW70" s="66">
        <f>IF(G70=1,Parameters!$C$40+AV70,AW69+AV70)</f>
        <v>13248926.479999995</v>
      </c>
      <c r="AY70" s="69">
        <f>IF(AND(B70=1,M70=Parameters!$C$27),0,IF(AND(K70&lt;=Parameters!$C$3,M70&gt;M69),0,IF(M70&lt;M69,0,1)))</f>
        <v>0</v>
      </c>
      <c r="AZ70" s="63">
        <f>IF(AND(B70=1,N70=Parameters!$C$28),0,IF(AND(K70&lt;&gt;K69,N70&gt;N69),0,IF(N70=N69,0,1)))</f>
        <v>0</v>
      </c>
      <c r="BA70" s="76">
        <f>IF(AND(B70=1,P70=Parameters!$C$31),0,IF(AND(K70&lt;&gt;K69,N70&lt;=Parameters!$C$7,P70&gt;P69),0,IF(AND(K70&lt;&gt;K69,N70&gt;Parameters!$C$8,P70=P69),0,IF(AND(K70=K69,P70=P69),0,1))))</f>
        <v>0</v>
      </c>
      <c r="BB70" s="76">
        <f t="shared" si="35"/>
        <v>0</v>
      </c>
      <c r="BC70" s="76">
        <f>IF(AND($B70=1,Z70=Parameters!C$13),0,IF(AND($K70&lt;&gt;$K69,MOD($K70-1,Parameters!C$14)=0,Z70&gt;Z69),0,IF(Z70=Z69,0,1)))</f>
        <v>0</v>
      </c>
      <c r="BD70" s="76">
        <f>IF(AND($B70=1,AA70=Parameters!D$13),0,IF(AND($K70&lt;&gt;$K69,MOD($K70-1,Parameters!D$14)=0,AA70&gt;AA69),0,IF(AA70=AA69,0,1)))</f>
        <v>0</v>
      </c>
      <c r="BE70" s="76">
        <f>IF(AND($B70=1,AB70=Parameters!E$13),0,IF(AND($K70&lt;&gt;$K69,MOD($K70-1,Parameters!E$14)=0,AB70&gt;AB69),0,IF(AB70=AB69,0,1)))</f>
        <v>0</v>
      </c>
      <c r="BF70" s="76">
        <f>IF(AND($B70=1,AC70=Parameters!F$13),0,IF(AND($K70&lt;&gt;$K69,MOD($K70-1,Parameters!F$14)=0,AC70&gt;AC69),0,IF(AC70=AC69,0,1)))</f>
        <v>0</v>
      </c>
      <c r="BG70" s="76">
        <f>IF(AND(B70=1,AJ70=Parameters!$C$36),0,IF(AND(I69&lt;Parameters!$C$18,AJ70&gt;AJ69),0,IF(AND(I69=Parameters!$C$19,AJ70=AJ69),0,IF(AND(I69&gt;Parameters!$C$20,AJ70&lt;AJ69),0,1))))</f>
        <v>0</v>
      </c>
      <c r="BH70" s="63">
        <f>IF(B70&lt;&gt;1,IF(AND(AQ70&gt;0,AR70&gt;AR69),0,IF(AND(AQ70&lt;0,AR70&lt;AR69),0,1)),IF(AND(AQ70&gt;0,AR70&gt;Parameters!$C$40),0,IF(AND(AQ70&lt;0,AR70&lt;Parameters!$C$40),0,1)))</f>
        <v>0</v>
      </c>
      <c r="BI70" s="63">
        <f>IF(AND(B70=1,AT70=E70),0,IF(AND(AW69&lt;Parameters!$C$24,AT70=0),0,IF(AND(AW69&lt;Parameters!$C$25,AT69=0,AT70=0),0,IF(AT70=E70,0,1))))</f>
        <v>0</v>
      </c>
      <c r="BJ70" s="63">
        <f>IF(B70&lt;&gt;1,IF(AND(AV70&gt;0,AW70&gt;AW69),0,IF(AND(AV70&lt;0,AW70&lt;AW69),0,1)),IF(AND(AV70&gt;0,AW70&gt;Parameters!$C$40),0,IF(AND(AV70&lt;0,AW70&lt;Parameters!$C$40),0,1)))</f>
        <v>0</v>
      </c>
      <c r="BK70" s="91">
        <f t="shared" si="36"/>
        <v>0</v>
      </c>
      <c r="BL70" s="74"/>
      <c r="BM70" s="74"/>
    </row>
    <row r="71" spans="2:65" x14ac:dyDescent="0.3">
      <c r="B71" s="101">
        <f>Data_Revised!B71</f>
        <v>68</v>
      </c>
      <c r="C71" s="7">
        <f>Data_Revised!C71</f>
        <v>13500</v>
      </c>
      <c r="D71" s="7">
        <f>Data_Revised!D71</f>
        <v>10500</v>
      </c>
      <c r="E71" s="7">
        <f>Data_Revised!E71</f>
        <v>16000</v>
      </c>
      <c r="F71" s="7">
        <f>Data_Revised!F71</f>
        <v>19600</v>
      </c>
      <c r="G71" s="7">
        <f>Data_Revised!G71</f>
        <v>20300</v>
      </c>
      <c r="H71" s="7">
        <f>Data_Revised!H71</f>
        <v>19200</v>
      </c>
      <c r="I71" s="12">
        <f>Data_Revised!I71</f>
        <v>3</v>
      </c>
      <c r="J71" s="8"/>
      <c r="K71" s="56">
        <f t="shared" si="37"/>
        <v>6</v>
      </c>
      <c r="L71" s="60">
        <f>IF(B71=1,0,IF(K71&lt;=Parameters!$C$3,Parameters!$D$3,Parameters!$D$4))</f>
        <v>-0.01</v>
      </c>
      <c r="M71" s="7">
        <f>IF(B71=1,Parameters!$C$27,ROUNDDOWN(M70*(1+L71),0))</f>
        <v>14824</v>
      </c>
      <c r="N71" s="63">
        <f>IF(B71=1,Parameters!$C$28,IF(K71&lt;&gt;K70,ROUND(N70*(1+Parameters!$C$29),2),N70))</f>
        <v>73.010000000000005</v>
      </c>
      <c r="O71" s="63">
        <f t="shared" si="22"/>
        <v>1082300.24</v>
      </c>
      <c r="P71" s="60">
        <f>IF(K71=1,Parameters!$C$31,IF(K71&lt;&gt;K70,IF(N71&lt;=Parameters!$C$7,P70+Parameters!$D$7,P70+Parameters!$D$8),P70))</f>
        <v>0.10999999999999997</v>
      </c>
      <c r="Q71" s="63">
        <f t="shared" si="23"/>
        <v>64.98</v>
      </c>
      <c r="R71" s="63">
        <f t="shared" si="24"/>
        <v>877230</v>
      </c>
      <c r="S71" s="7">
        <f t="shared" si="25"/>
        <v>28324</v>
      </c>
      <c r="T71" s="63">
        <f t="shared" si="26"/>
        <v>1959530.24</v>
      </c>
      <c r="U71" s="63">
        <f t="shared" si="27"/>
        <v>69.182680412371127</v>
      </c>
      <c r="V71" s="63">
        <f>ROUND(U71*(1+Parameters!$C$34),2)</f>
        <v>93.4</v>
      </c>
      <c r="W71" s="63">
        <f>ROUNDDOWN(S71*Parameters!$C$33,0)</f>
        <v>11329</v>
      </c>
      <c r="X71" s="66">
        <f t="shared" si="28"/>
        <v>1058128.6000000001</v>
      </c>
      <c r="Y71" s="8"/>
      <c r="Z71" s="69">
        <f>IF($B71=1,Parameters!C$13,IF(AND($K71&lt;&gt;$K70,MOD($K71-1,Parameters!C$14)=0),ROUND(Z70*(1+Parameters!C$15),2),Z70))</f>
        <v>65</v>
      </c>
      <c r="AA71" s="63">
        <f>IF($B71=1,Parameters!D$13,IF(AND($K71&lt;&gt;$K70,MOD($K71-1,Parameters!D$14)=0),ROUND(AA70*(1+Parameters!D$15),2),AA70))</f>
        <v>33.08</v>
      </c>
      <c r="AB71" s="63">
        <f>IF($B71=1,Parameters!E$13,IF(AND($K71&lt;&gt;$K70,MOD($K71-1,Parameters!E$14)=0),ROUND(AB70*(1+Parameters!E$15),2),AB70))</f>
        <v>46</v>
      </c>
      <c r="AC71" s="63">
        <f>IF($B71=1,Parameters!F$13,IF(AND($K71&lt;&gt;$K70,MOD($K71-1,Parameters!F$14)=0),ROUND(AC70*(1+Parameters!F$15),2),AC70))</f>
        <v>55</v>
      </c>
      <c r="AD71" s="63">
        <f t="shared" si="29"/>
        <v>682500</v>
      </c>
      <c r="AE71" s="63">
        <f t="shared" si="29"/>
        <v>529280</v>
      </c>
      <c r="AF71" s="63">
        <f t="shared" si="29"/>
        <v>901600</v>
      </c>
      <c r="AG71" s="66">
        <f t="shared" si="29"/>
        <v>1116500</v>
      </c>
      <c r="AH71" s="8"/>
      <c r="AI71" s="72">
        <f>IF(B71=1,0,IF(I70&lt;Parameters!$C$18,Parameters!$D$18,IF(I70=Parameters!$C$19,Parameters!$D$19,Parameters!$D$20)))</f>
        <v>0.02</v>
      </c>
      <c r="AJ71" s="63">
        <f>IF(B71=1,Parameters!$C$36,ROUND(AJ70*(1+AI71),2))</f>
        <v>31.96</v>
      </c>
      <c r="AK71" s="63">
        <f>H71/Parameters!$C$38*(Parameters!$C$38-I71)*AJ71</f>
        <v>552268.80000000005</v>
      </c>
      <c r="AL71" s="63">
        <f>I71*Parameters!$C$37</f>
        <v>60000</v>
      </c>
      <c r="AM71" s="66">
        <f t="shared" si="30"/>
        <v>492268.80000000005</v>
      </c>
      <c r="AN71" s="8"/>
      <c r="AO71" s="69">
        <f t="shared" si="31"/>
        <v>3628497.4000000004</v>
      </c>
      <c r="AP71" s="63">
        <f t="shared" si="32"/>
        <v>3171310.24</v>
      </c>
      <c r="AQ71" s="76">
        <f t="shared" si="33"/>
        <v>397187.16000000038</v>
      </c>
      <c r="AR71" s="66">
        <f>IF(B71=1,Parameters!$C$40+AQ71,AR70+AQ71)</f>
        <v>10288493.639999995</v>
      </c>
      <c r="AT71" s="56">
        <f>IF(B71=1,E71,IF(AW70&lt;Parameters!$C$24,0,IF(AND(AW70&lt;Parameters!$C$25,AT70=0),0,E71)))</f>
        <v>16000</v>
      </c>
      <c r="AU71" s="63">
        <f t="shared" si="21"/>
        <v>529280</v>
      </c>
      <c r="AV71" s="76">
        <f t="shared" si="34"/>
        <v>397187.16000000038</v>
      </c>
      <c r="AW71" s="66">
        <f>IF(G71=1,Parameters!$C$40+AV71,AW70+AV71)</f>
        <v>13646113.639999995</v>
      </c>
      <c r="AY71" s="69">
        <f>IF(AND(B71=1,M71=Parameters!$C$27),0,IF(AND(K71&lt;=Parameters!$C$3,M71&gt;M70),0,IF(M71&lt;M70,0,1)))</f>
        <v>0</v>
      </c>
      <c r="AZ71" s="63">
        <f>IF(AND(B71=1,N71=Parameters!$C$28),0,IF(AND(K71&lt;&gt;K70,N71&gt;N70),0,IF(N71=N70,0,1)))</f>
        <v>0</v>
      </c>
      <c r="BA71" s="76">
        <f>IF(AND(B71=1,P71=Parameters!$C$31),0,IF(AND(K71&lt;&gt;K70,N71&lt;=Parameters!$C$7,P71&gt;P70),0,IF(AND(K71&lt;&gt;K70,N71&gt;Parameters!$C$8,P71=P70),0,IF(AND(K71=K70,P71=P70),0,1))))</f>
        <v>0</v>
      </c>
      <c r="BB71" s="76">
        <f t="shared" si="35"/>
        <v>0</v>
      </c>
      <c r="BC71" s="76">
        <f>IF(AND($B71=1,Z71=Parameters!C$13),0,IF(AND($K71&lt;&gt;$K70,MOD($K71-1,Parameters!C$14)=0,Z71&gt;Z70),0,IF(Z71=Z70,0,1)))</f>
        <v>0</v>
      </c>
      <c r="BD71" s="76">
        <f>IF(AND($B71=1,AA71=Parameters!D$13),0,IF(AND($K71&lt;&gt;$K70,MOD($K71-1,Parameters!D$14)=0,AA71&gt;AA70),0,IF(AA71=AA70,0,1)))</f>
        <v>0</v>
      </c>
      <c r="BE71" s="76">
        <f>IF(AND($B71=1,AB71=Parameters!E$13),0,IF(AND($K71&lt;&gt;$K70,MOD($K71-1,Parameters!E$14)=0,AB71&gt;AB70),0,IF(AB71=AB70,0,1)))</f>
        <v>0</v>
      </c>
      <c r="BF71" s="76">
        <f>IF(AND($B71=1,AC71=Parameters!F$13),0,IF(AND($K71&lt;&gt;$K70,MOD($K71-1,Parameters!F$14)=0,AC71&gt;AC70),0,IF(AC71=AC70,0,1)))</f>
        <v>0</v>
      </c>
      <c r="BG71" s="76">
        <f>IF(AND(B71=1,AJ71=Parameters!$C$36),0,IF(AND(I70&lt;Parameters!$C$18,AJ71&gt;AJ70),0,IF(AND(I70=Parameters!$C$19,AJ71=AJ70),0,IF(AND(I70&gt;Parameters!$C$20,AJ71&lt;AJ70),0,1))))</f>
        <v>0</v>
      </c>
      <c r="BH71" s="63">
        <f>IF(B71&lt;&gt;1,IF(AND(AQ71&gt;0,AR71&gt;AR70),0,IF(AND(AQ71&lt;0,AR71&lt;AR70),0,1)),IF(AND(AQ71&gt;0,AR71&gt;Parameters!$C$40),0,IF(AND(AQ71&lt;0,AR71&lt;Parameters!$C$40),0,1)))</f>
        <v>0</v>
      </c>
      <c r="BI71" s="63">
        <f>IF(AND(B71=1,AT71=E71),0,IF(AND(AW70&lt;Parameters!$C$24,AT71=0),0,IF(AND(AW70&lt;Parameters!$C$25,AT70=0,AT71=0),0,IF(AT71=E71,0,1))))</f>
        <v>0</v>
      </c>
      <c r="BJ71" s="63">
        <f>IF(B71&lt;&gt;1,IF(AND(AV71&gt;0,AW71&gt;AW70),0,IF(AND(AV71&lt;0,AW71&lt;AW70),0,1)),IF(AND(AV71&gt;0,AW71&gt;Parameters!$C$40),0,IF(AND(AV71&lt;0,AW71&lt;Parameters!$C$40),0,1)))</f>
        <v>0</v>
      </c>
      <c r="BK71" s="91">
        <f t="shared" si="36"/>
        <v>0</v>
      </c>
      <c r="BL71" s="74"/>
      <c r="BM71" s="74"/>
    </row>
    <row r="72" spans="2:65" x14ac:dyDescent="0.3">
      <c r="B72" s="101">
        <f>Data_Revised!B72</f>
        <v>69</v>
      </c>
      <c r="C72" s="7">
        <f>Data_Revised!C72</f>
        <v>19000</v>
      </c>
      <c r="D72" s="7">
        <f>Data_Revised!D72</f>
        <v>12500</v>
      </c>
      <c r="E72" s="7">
        <f>Data_Revised!E72</f>
        <v>21000</v>
      </c>
      <c r="F72" s="7">
        <f>Data_Revised!F72</f>
        <v>22400</v>
      </c>
      <c r="G72" s="7">
        <f>Data_Revised!G72</f>
        <v>14699.999999999998</v>
      </c>
      <c r="H72" s="7">
        <f>Data_Revised!H72</f>
        <v>13500</v>
      </c>
      <c r="I72" s="12">
        <f>Data_Revised!I72</f>
        <v>6</v>
      </c>
      <c r="J72" s="8"/>
      <c r="K72" s="56">
        <f t="shared" si="37"/>
        <v>6</v>
      </c>
      <c r="L72" s="60">
        <f>IF(B72=1,0,IF(K72&lt;=Parameters!$C$3,Parameters!$D$3,Parameters!$D$4))</f>
        <v>-0.01</v>
      </c>
      <c r="M72" s="7">
        <f>IF(B72=1,Parameters!$C$27,ROUNDDOWN(M71*(1+L72),0))</f>
        <v>14675</v>
      </c>
      <c r="N72" s="63">
        <f>IF(B72=1,Parameters!$C$28,IF(K72&lt;&gt;K71,ROUND(N71*(1+Parameters!$C$29),2),N71))</f>
        <v>73.010000000000005</v>
      </c>
      <c r="O72" s="63">
        <f t="shared" si="22"/>
        <v>1071421.75</v>
      </c>
      <c r="P72" s="60">
        <f>IF(K72=1,Parameters!$C$31,IF(K72&lt;&gt;K71,IF(N72&lt;=Parameters!$C$7,P71+Parameters!$D$7,P71+Parameters!$D$8),P71))</f>
        <v>0.10999999999999997</v>
      </c>
      <c r="Q72" s="63">
        <f t="shared" si="23"/>
        <v>64.98</v>
      </c>
      <c r="R72" s="63">
        <f t="shared" si="24"/>
        <v>1234620</v>
      </c>
      <c r="S72" s="7">
        <f t="shared" si="25"/>
        <v>33675</v>
      </c>
      <c r="T72" s="63">
        <f t="shared" si="26"/>
        <v>2306041.75</v>
      </c>
      <c r="U72" s="63">
        <f t="shared" si="27"/>
        <v>68.47933927245731</v>
      </c>
      <c r="V72" s="63">
        <f>ROUND(U72*(1+Parameters!$C$34),2)</f>
        <v>92.45</v>
      </c>
      <c r="W72" s="63">
        <f>ROUNDDOWN(S72*Parameters!$C$33,0)</f>
        <v>13470</v>
      </c>
      <c r="X72" s="66">
        <f t="shared" si="28"/>
        <v>1245301.5</v>
      </c>
      <c r="Y72" s="8"/>
      <c r="Z72" s="69">
        <f>IF($B72=1,Parameters!C$13,IF(AND($K72&lt;&gt;$K71,MOD($K72-1,Parameters!C$14)=0),ROUND(Z71*(1+Parameters!C$15),2),Z71))</f>
        <v>65</v>
      </c>
      <c r="AA72" s="63">
        <f>IF($B72=1,Parameters!D$13,IF(AND($K72&lt;&gt;$K71,MOD($K72-1,Parameters!D$14)=0),ROUND(AA71*(1+Parameters!D$15),2),AA71))</f>
        <v>33.08</v>
      </c>
      <c r="AB72" s="63">
        <f>IF($B72=1,Parameters!E$13,IF(AND($K72&lt;&gt;$K71,MOD($K72-1,Parameters!E$14)=0),ROUND(AB71*(1+Parameters!E$15),2),AB71))</f>
        <v>46</v>
      </c>
      <c r="AC72" s="63">
        <f>IF($B72=1,Parameters!F$13,IF(AND($K72&lt;&gt;$K71,MOD($K72-1,Parameters!F$14)=0),ROUND(AC71*(1+Parameters!F$15),2),AC71))</f>
        <v>55</v>
      </c>
      <c r="AD72" s="63">
        <f t="shared" si="29"/>
        <v>812500</v>
      </c>
      <c r="AE72" s="63">
        <f t="shared" si="29"/>
        <v>694680</v>
      </c>
      <c r="AF72" s="63">
        <f t="shared" si="29"/>
        <v>1030400</v>
      </c>
      <c r="AG72" s="66">
        <f t="shared" si="29"/>
        <v>808499.99999999988</v>
      </c>
      <c r="AH72" s="8"/>
      <c r="AI72" s="72">
        <f>IF(B72=1,0,IF(I71&lt;Parameters!$C$18,Parameters!$D$18,IF(I71=Parameters!$C$19,Parameters!$D$19,Parameters!$D$20)))</f>
        <v>0.02</v>
      </c>
      <c r="AJ72" s="63">
        <f>IF(B72=1,Parameters!$C$36,ROUND(AJ71*(1+AI72),2))</f>
        <v>32.6</v>
      </c>
      <c r="AK72" s="63">
        <f>H72/Parameters!$C$38*(Parameters!$C$38-I72)*AJ72</f>
        <v>352080</v>
      </c>
      <c r="AL72" s="63">
        <f>I72*Parameters!$C$37</f>
        <v>120000</v>
      </c>
      <c r="AM72" s="66">
        <f t="shared" si="30"/>
        <v>232080</v>
      </c>
      <c r="AN72" s="8"/>
      <c r="AO72" s="69">
        <f t="shared" si="31"/>
        <v>3436281.5</v>
      </c>
      <c r="AP72" s="63">
        <f t="shared" si="32"/>
        <v>3813221.75</v>
      </c>
      <c r="AQ72" s="76">
        <f t="shared" si="33"/>
        <v>-496940.25000000012</v>
      </c>
      <c r="AR72" s="66">
        <f>IF(B72=1,Parameters!$C$40+AQ72,AR71+AQ72)</f>
        <v>9791553.389999995</v>
      </c>
      <c r="AT72" s="56">
        <f>IF(B72=1,E72,IF(AW71&lt;Parameters!$C$24,0,IF(AND(AW71&lt;Parameters!$C$25,AT71=0),0,E72)))</f>
        <v>21000</v>
      </c>
      <c r="AU72" s="63">
        <f t="shared" si="21"/>
        <v>694680</v>
      </c>
      <c r="AV72" s="76">
        <f t="shared" si="34"/>
        <v>-496940.25000000012</v>
      </c>
      <c r="AW72" s="66">
        <f>IF(G72=1,Parameters!$C$40+AV72,AW71+AV72)</f>
        <v>13149173.389999995</v>
      </c>
      <c r="AY72" s="69">
        <f>IF(AND(B72=1,M72=Parameters!$C$27),0,IF(AND(K72&lt;=Parameters!$C$3,M72&gt;M71),0,IF(M72&lt;M71,0,1)))</f>
        <v>0</v>
      </c>
      <c r="AZ72" s="63">
        <f>IF(AND(B72=1,N72=Parameters!$C$28),0,IF(AND(K72&lt;&gt;K71,N72&gt;N71),0,IF(N72=N71,0,1)))</f>
        <v>0</v>
      </c>
      <c r="BA72" s="76">
        <f>IF(AND(B72=1,P72=Parameters!$C$31),0,IF(AND(K72&lt;&gt;K71,N72&lt;=Parameters!$C$7,P72&gt;P71),0,IF(AND(K72&lt;&gt;K71,N72&gt;Parameters!$C$8,P72=P71),0,IF(AND(K72=K71,P72=P71),0,1))))</f>
        <v>0</v>
      </c>
      <c r="BB72" s="76">
        <f t="shared" si="35"/>
        <v>0</v>
      </c>
      <c r="BC72" s="76">
        <f>IF(AND($B72=1,Z72=Parameters!C$13),0,IF(AND($K72&lt;&gt;$K71,MOD($K72-1,Parameters!C$14)=0,Z72&gt;Z71),0,IF(Z72=Z71,0,1)))</f>
        <v>0</v>
      </c>
      <c r="BD72" s="76">
        <f>IF(AND($B72=1,AA72=Parameters!D$13),0,IF(AND($K72&lt;&gt;$K71,MOD($K72-1,Parameters!D$14)=0,AA72&gt;AA71),0,IF(AA72=AA71,0,1)))</f>
        <v>0</v>
      </c>
      <c r="BE72" s="76">
        <f>IF(AND($B72=1,AB72=Parameters!E$13),0,IF(AND($K72&lt;&gt;$K71,MOD($K72-1,Parameters!E$14)=0,AB72&gt;AB71),0,IF(AB72=AB71,0,1)))</f>
        <v>0</v>
      </c>
      <c r="BF72" s="76">
        <f>IF(AND($B72=1,AC72=Parameters!F$13),0,IF(AND($K72&lt;&gt;$K71,MOD($K72-1,Parameters!F$14)=0,AC72&gt;AC71),0,IF(AC72=AC71,0,1)))</f>
        <v>0</v>
      </c>
      <c r="BG72" s="76">
        <f>IF(AND(B72=1,AJ72=Parameters!$C$36),0,IF(AND(I71&lt;Parameters!$C$18,AJ72&gt;AJ71),0,IF(AND(I71=Parameters!$C$19,AJ72=AJ71),0,IF(AND(I71&gt;Parameters!$C$20,AJ72&lt;AJ71),0,1))))</f>
        <v>0</v>
      </c>
      <c r="BH72" s="63">
        <f>IF(B72&lt;&gt;1,IF(AND(AQ72&gt;0,AR72&gt;AR71),0,IF(AND(AQ72&lt;0,AR72&lt;AR71),0,1)),IF(AND(AQ72&gt;0,AR72&gt;Parameters!$C$40),0,IF(AND(AQ72&lt;0,AR72&lt;Parameters!$C$40),0,1)))</f>
        <v>0</v>
      </c>
      <c r="BI72" s="63">
        <f>IF(AND(B72=1,AT72=E72),0,IF(AND(AW71&lt;Parameters!$C$24,AT72=0),0,IF(AND(AW71&lt;Parameters!$C$25,AT71=0,AT72=0),0,IF(AT72=E72,0,1))))</f>
        <v>0</v>
      </c>
      <c r="BJ72" s="63">
        <f>IF(B72&lt;&gt;1,IF(AND(AV72&gt;0,AW72&gt;AW71),0,IF(AND(AV72&lt;0,AW72&lt;AW71),0,1)),IF(AND(AV72&gt;0,AW72&gt;Parameters!$C$40),0,IF(AND(AV72&lt;0,AW72&lt;Parameters!$C$40),0,1)))</f>
        <v>0</v>
      </c>
      <c r="BK72" s="91">
        <f t="shared" si="36"/>
        <v>0</v>
      </c>
      <c r="BL72" s="74"/>
      <c r="BM72" s="74"/>
    </row>
    <row r="73" spans="2:65" x14ac:dyDescent="0.3">
      <c r="B73" s="101">
        <f>Data_Revised!B73</f>
        <v>70</v>
      </c>
      <c r="C73" s="7">
        <f>Data_Revised!C73</f>
        <v>18500</v>
      </c>
      <c r="D73" s="7">
        <f>Data_Revised!D73</f>
        <v>12250</v>
      </c>
      <c r="E73" s="7">
        <f>Data_Revised!E73</f>
        <v>21000</v>
      </c>
      <c r="F73" s="7">
        <f>Data_Revised!F73</f>
        <v>20300</v>
      </c>
      <c r="G73" s="7">
        <f>Data_Revised!G73</f>
        <v>20300</v>
      </c>
      <c r="H73" s="7">
        <f>Data_Revised!H73</f>
        <v>23100</v>
      </c>
      <c r="I73" s="12">
        <f>Data_Revised!I73</f>
        <v>3</v>
      </c>
      <c r="J73" s="8"/>
      <c r="K73" s="56">
        <f t="shared" si="37"/>
        <v>6</v>
      </c>
      <c r="L73" s="60">
        <f>IF(B73=1,0,IF(K73&lt;=Parameters!$C$3,Parameters!$D$3,Parameters!$D$4))</f>
        <v>-0.01</v>
      </c>
      <c r="M73" s="7">
        <f>IF(B73=1,Parameters!$C$27,ROUNDDOWN(M72*(1+L73),0))</f>
        <v>14528</v>
      </c>
      <c r="N73" s="63">
        <f>IF(B73=1,Parameters!$C$28,IF(K73&lt;&gt;K72,ROUND(N72*(1+Parameters!$C$29),2),N72))</f>
        <v>73.010000000000005</v>
      </c>
      <c r="O73" s="63">
        <f t="shared" si="22"/>
        <v>1060689.28</v>
      </c>
      <c r="P73" s="60">
        <f>IF(K73=1,Parameters!$C$31,IF(K73&lt;&gt;K72,IF(N73&lt;=Parameters!$C$7,P72+Parameters!$D$7,P72+Parameters!$D$8),P72))</f>
        <v>0.10999999999999997</v>
      </c>
      <c r="Q73" s="63">
        <f t="shared" si="23"/>
        <v>64.98</v>
      </c>
      <c r="R73" s="63">
        <f t="shared" si="24"/>
        <v>1202130</v>
      </c>
      <c r="S73" s="7">
        <f t="shared" si="25"/>
        <v>33028</v>
      </c>
      <c r="T73" s="63">
        <f t="shared" si="26"/>
        <v>2262819.2800000003</v>
      </c>
      <c r="U73" s="63">
        <f t="shared" si="27"/>
        <v>68.512149691171132</v>
      </c>
      <c r="V73" s="63">
        <f>ROUND(U73*(1+Parameters!$C$34),2)</f>
        <v>92.49</v>
      </c>
      <c r="W73" s="63">
        <f>ROUNDDOWN(S73*Parameters!$C$33,0)</f>
        <v>13211</v>
      </c>
      <c r="X73" s="66">
        <f t="shared" si="28"/>
        <v>1221885.3899999999</v>
      </c>
      <c r="Y73" s="8"/>
      <c r="Z73" s="69">
        <f>IF($B73=1,Parameters!C$13,IF(AND($K73&lt;&gt;$K72,MOD($K73-1,Parameters!C$14)=0),ROUND(Z72*(1+Parameters!C$15),2),Z72))</f>
        <v>65</v>
      </c>
      <c r="AA73" s="63">
        <f>IF($B73=1,Parameters!D$13,IF(AND($K73&lt;&gt;$K72,MOD($K73-1,Parameters!D$14)=0),ROUND(AA72*(1+Parameters!D$15),2),AA72))</f>
        <v>33.08</v>
      </c>
      <c r="AB73" s="63">
        <f>IF($B73=1,Parameters!E$13,IF(AND($K73&lt;&gt;$K72,MOD($K73-1,Parameters!E$14)=0),ROUND(AB72*(1+Parameters!E$15),2),AB72))</f>
        <v>46</v>
      </c>
      <c r="AC73" s="63">
        <f>IF($B73=1,Parameters!F$13,IF(AND($K73&lt;&gt;$K72,MOD($K73-1,Parameters!F$14)=0),ROUND(AC72*(1+Parameters!F$15),2),AC72))</f>
        <v>55</v>
      </c>
      <c r="AD73" s="63">
        <f t="shared" si="29"/>
        <v>796250</v>
      </c>
      <c r="AE73" s="63">
        <f t="shared" si="29"/>
        <v>694680</v>
      </c>
      <c r="AF73" s="63">
        <f t="shared" si="29"/>
        <v>933800</v>
      </c>
      <c r="AG73" s="66">
        <f t="shared" si="29"/>
        <v>1116500</v>
      </c>
      <c r="AH73" s="8"/>
      <c r="AI73" s="72">
        <f>IF(B73=1,0,IF(I72&lt;Parameters!$C$18,Parameters!$D$18,IF(I72=Parameters!$C$19,Parameters!$D$19,Parameters!$D$20)))</f>
        <v>-0.01</v>
      </c>
      <c r="AJ73" s="63">
        <f>IF(B73=1,Parameters!$C$36,ROUND(AJ72*(1+AI73),2))</f>
        <v>32.270000000000003</v>
      </c>
      <c r="AK73" s="63">
        <f>H73/Parameters!$C$38*(Parameters!$C$38-I73)*AJ73</f>
        <v>670893.30000000005</v>
      </c>
      <c r="AL73" s="63">
        <f>I73*Parameters!$C$37</f>
        <v>60000</v>
      </c>
      <c r="AM73" s="66">
        <f t="shared" si="30"/>
        <v>610893.30000000005</v>
      </c>
      <c r="AN73" s="8"/>
      <c r="AO73" s="69">
        <f t="shared" si="31"/>
        <v>3943078.6899999995</v>
      </c>
      <c r="AP73" s="63">
        <f t="shared" si="32"/>
        <v>3753749.2800000003</v>
      </c>
      <c r="AQ73" s="76">
        <f t="shared" si="33"/>
        <v>129329.40999999945</v>
      </c>
      <c r="AR73" s="66">
        <f>IF(B73=1,Parameters!$C$40+AQ73,AR72+AQ73)</f>
        <v>9920882.7999999952</v>
      </c>
      <c r="AT73" s="56">
        <f>IF(B73=1,E73,IF(AW72&lt;Parameters!$C$24,0,IF(AND(AW72&lt;Parameters!$C$25,AT72=0),0,E73)))</f>
        <v>21000</v>
      </c>
      <c r="AU73" s="63">
        <f t="shared" si="21"/>
        <v>694680</v>
      </c>
      <c r="AV73" s="76">
        <f t="shared" si="34"/>
        <v>129329.40999999945</v>
      </c>
      <c r="AW73" s="66">
        <f>IF(G73=1,Parameters!$C$40+AV73,AW72+AV73)</f>
        <v>13278502.799999995</v>
      </c>
      <c r="AY73" s="69">
        <f>IF(AND(B73=1,M73=Parameters!$C$27),0,IF(AND(K73&lt;=Parameters!$C$3,M73&gt;M72),0,IF(M73&lt;M72,0,1)))</f>
        <v>0</v>
      </c>
      <c r="AZ73" s="63">
        <f>IF(AND(B73=1,N73=Parameters!$C$28),0,IF(AND(K73&lt;&gt;K72,N73&gt;N72),0,IF(N73=N72,0,1)))</f>
        <v>0</v>
      </c>
      <c r="BA73" s="76">
        <f>IF(AND(B73=1,P73=Parameters!$C$31),0,IF(AND(K73&lt;&gt;K72,N73&lt;=Parameters!$C$7,P73&gt;P72),0,IF(AND(K73&lt;&gt;K72,N73&gt;Parameters!$C$8,P73=P72),0,IF(AND(K73=K72,P73=P72),0,1))))</f>
        <v>0</v>
      </c>
      <c r="BB73" s="76">
        <f t="shared" si="35"/>
        <v>0</v>
      </c>
      <c r="BC73" s="76">
        <f>IF(AND($B73=1,Z73=Parameters!C$13),0,IF(AND($K73&lt;&gt;$K72,MOD($K73-1,Parameters!C$14)=0,Z73&gt;Z72),0,IF(Z73=Z72,0,1)))</f>
        <v>0</v>
      </c>
      <c r="BD73" s="76">
        <f>IF(AND($B73=1,AA73=Parameters!D$13),0,IF(AND($K73&lt;&gt;$K72,MOD($K73-1,Parameters!D$14)=0,AA73&gt;AA72),0,IF(AA73=AA72,0,1)))</f>
        <v>0</v>
      </c>
      <c r="BE73" s="76">
        <f>IF(AND($B73=1,AB73=Parameters!E$13),0,IF(AND($K73&lt;&gt;$K72,MOD($K73-1,Parameters!E$14)=0,AB73&gt;AB72),0,IF(AB73=AB72,0,1)))</f>
        <v>0</v>
      </c>
      <c r="BF73" s="76">
        <f>IF(AND($B73=1,AC73=Parameters!F$13),0,IF(AND($K73&lt;&gt;$K72,MOD($K73-1,Parameters!F$14)=0,AC73&gt;AC72),0,IF(AC73=AC72,0,1)))</f>
        <v>0</v>
      </c>
      <c r="BG73" s="76">
        <f>IF(AND(B73=1,AJ73=Parameters!$C$36),0,IF(AND(I72&lt;Parameters!$C$18,AJ73&gt;AJ72),0,IF(AND(I72=Parameters!$C$19,AJ73=AJ72),0,IF(AND(I72&gt;Parameters!$C$20,AJ73&lt;AJ72),0,1))))</f>
        <v>0</v>
      </c>
      <c r="BH73" s="63">
        <f>IF(B73&lt;&gt;1,IF(AND(AQ73&gt;0,AR73&gt;AR72),0,IF(AND(AQ73&lt;0,AR73&lt;AR72),0,1)),IF(AND(AQ73&gt;0,AR73&gt;Parameters!$C$40),0,IF(AND(AQ73&lt;0,AR73&lt;Parameters!$C$40),0,1)))</f>
        <v>0</v>
      </c>
      <c r="BI73" s="63">
        <f>IF(AND(B73=1,AT73=E73),0,IF(AND(AW72&lt;Parameters!$C$24,AT73=0),0,IF(AND(AW72&lt;Parameters!$C$25,AT72=0,AT73=0),0,IF(AT73=E73,0,1))))</f>
        <v>0</v>
      </c>
      <c r="BJ73" s="63">
        <f>IF(B73&lt;&gt;1,IF(AND(AV73&gt;0,AW73&gt;AW72),0,IF(AND(AV73&lt;0,AW73&lt;AW72),0,1)),IF(AND(AV73&gt;0,AW73&gt;Parameters!$C$40),0,IF(AND(AV73&lt;0,AW73&lt;Parameters!$C$40),0,1)))</f>
        <v>0</v>
      </c>
      <c r="BK73" s="91">
        <f t="shared" si="36"/>
        <v>0</v>
      </c>
      <c r="BL73" s="74"/>
      <c r="BM73" s="74"/>
    </row>
    <row r="74" spans="2:65" x14ac:dyDescent="0.3">
      <c r="B74" s="101">
        <f>Data_Revised!B74</f>
        <v>71</v>
      </c>
      <c r="C74" s="7">
        <f>Data_Revised!C74</f>
        <v>14000</v>
      </c>
      <c r="D74" s="7">
        <f>Data_Revised!D74</f>
        <v>12000</v>
      </c>
      <c r="E74" s="7">
        <f>Data_Revised!E74</f>
        <v>17500</v>
      </c>
      <c r="F74" s="7">
        <f>Data_Revised!F74</f>
        <v>17500</v>
      </c>
      <c r="G74" s="7">
        <f>Data_Revised!G74</f>
        <v>15399.999999999998</v>
      </c>
      <c r="H74" s="7">
        <f>Data_Revised!H74</f>
        <v>11100</v>
      </c>
      <c r="I74" s="12">
        <f>Data_Revised!I74</f>
        <v>7</v>
      </c>
      <c r="J74" s="8"/>
      <c r="K74" s="56">
        <f t="shared" si="37"/>
        <v>6</v>
      </c>
      <c r="L74" s="60">
        <f>IF(B74=1,0,IF(K74&lt;=Parameters!$C$3,Parameters!$D$3,Parameters!$D$4))</f>
        <v>-0.01</v>
      </c>
      <c r="M74" s="7">
        <f>IF(B74=1,Parameters!$C$27,ROUNDDOWN(M73*(1+L74),0))</f>
        <v>14382</v>
      </c>
      <c r="N74" s="63">
        <f>IF(B74=1,Parameters!$C$28,IF(K74&lt;&gt;K73,ROUND(N73*(1+Parameters!$C$29),2),N73))</f>
        <v>73.010000000000005</v>
      </c>
      <c r="O74" s="63">
        <f t="shared" si="22"/>
        <v>1050029.82</v>
      </c>
      <c r="P74" s="60">
        <f>IF(K74=1,Parameters!$C$31,IF(K74&lt;&gt;K73,IF(N74&lt;=Parameters!$C$7,P73+Parameters!$D$7,P73+Parameters!$D$8),P73))</f>
        <v>0.10999999999999997</v>
      </c>
      <c r="Q74" s="63">
        <f t="shared" si="23"/>
        <v>64.98</v>
      </c>
      <c r="R74" s="63">
        <f t="shared" si="24"/>
        <v>909720</v>
      </c>
      <c r="S74" s="7">
        <f t="shared" si="25"/>
        <v>28382</v>
      </c>
      <c r="T74" s="63">
        <f t="shared" si="26"/>
        <v>1959749.82</v>
      </c>
      <c r="U74" s="63">
        <f t="shared" si="27"/>
        <v>69.049038827425832</v>
      </c>
      <c r="V74" s="63">
        <f>ROUND(U74*(1+Parameters!$C$34),2)</f>
        <v>93.22</v>
      </c>
      <c r="W74" s="63">
        <f>ROUNDDOWN(S74*Parameters!$C$33,0)</f>
        <v>11352</v>
      </c>
      <c r="X74" s="66">
        <f t="shared" si="28"/>
        <v>1058233.44</v>
      </c>
      <c r="Y74" s="8"/>
      <c r="Z74" s="69">
        <f>IF($B74=1,Parameters!C$13,IF(AND($K74&lt;&gt;$K73,MOD($K74-1,Parameters!C$14)=0),ROUND(Z73*(1+Parameters!C$15),2),Z73))</f>
        <v>65</v>
      </c>
      <c r="AA74" s="63">
        <f>IF($B74=1,Parameters!D$13,IF(AND($K74&lt;&gt;$K73,MOD($K74-1,Parameters!D$14)=0),ROUND(AA73*(1+Parameters!D$15),2),AA73))</f>
        <v>33.08</v>
      </c>
      <c r="AB74" s="63">
        <f>IF($B74=1,Parameters!E$13,IF(AND($K74&lt;&gt;$K73,MOD($K74-1,Parameters!E$14)=0),ROUND(AB73*(1+Parameters!E$15),2),AB73))</f>
        <v>46</v>
      </c>
      <c r="AC74" s="63">
        <f>IF($B74=1,Parameters!F$13,IF(AND($K74&lt;&gt;$K73,MOD($K74-1,Parameters!F$14)=0),ROUND(AC73*(1+Parameters!F$15),2),AC73))</f>
        <v>55</v>
      </c>
      <c r="AD74" s="63">
        <f t="shared" si="29"/>
        <v>780000</v>
      </c>
      <c r="AE74" s="63">
        <f t="shared" si="29"/>
        <v>578900</v>
      </c>
      <c r="AF74" s="63">
        <f t="shared" si="29"/>
        <v>805000</v>
      </c>
      <c r="AG74" s="66">
        <f t="shared" si="29"/>
        <v>846999.99999999988</v>
      </c>
      <c r="AH74" s="8"/>
      <c r="AI74" s="72">
        <f>IF(B74=1,0,IF(I73&lt;Parameters!$C$18,Parameters!$D$18,IF(I73=Parameters!$C$19,Parameters!$D$19,Parameters!$D$20)))</f>
        <v>0.02</v>
      </c>
      <c r="AJ74" s="63">
        <f>IF(B74=1,Parameters!$C$36,ROUND(AJ73*(1+AI74),2))</f>
        <v>32.92</v>
      </c>
      <c r="AK74" s="63">
        <f>H74/Parameters!$C$38*(Parameters!$C$38-I74)*AJ74</f>
        <v>280149.2</v>
      </c>
      <c r="AL74" s="63">
        <f>I74*Parameters!$C$37</f>
        <v>140000</v>
      </c>
      <c r="AM74" s="66">
        <f t="shared" si="30"/>
        <v>140149.20000000001</v>
      </c>
      <c r="AN74" s="8"/>
      <c r="AO74" s="69">
        <f t="shared" si="31"/>
        <v>2990382.64</v>
      </c>
      <c r="AP74" s="63">
        <f t="shared" si="32"/>
        <v>3318649.8200000003</v>
      </c>
      <c r="AQ74" s="76">
        <f t="shared" si="33"/>
        <v>-468267.18</v>
      </c>
      <c r="AR74" s="66">
        <f>IF(B74=1,Parameters!$C$40+AQ74,AR73+AQ74)</f>
        <v>9452615.6199999955</v>
      </c>
      <c r="AT74" s="56">
        <f>IF(B74=1,E74,IF(AW73&lt;Parameters!$C$24,0,IF(AND(AW73&lt;Parameters!$C$25,AT73=0),0,E74)))</f>
        <v>17500</v>
      </c>
      <c r="AU74" s="63">
        <f t="shared" si="21"/>
        <v>578900</v>
      </c>
      <c r="AV74" s="76">
        <f t="shared" si="34"/>
        <v>-468267.18</v>
      </c>
      <c r="AW74" s="66">
        <f>IF(G74=1,Parameters!$C$40+AV74,AW73+AV74)</f>
        <v>12810235.619999995</v>
      </c>
      <c r="AY74" s="69">
        <f>IF(AND(B74=1,M74=Parameters!$C$27),0,IF(AND(K74&lt;=Parameters!$C$3,M74&gt;M73),0,IF(M74&lt;M73,0,1)))</f>
        <v>0</v>
      </c>
      <c r="AZ74" s="63">
        <f>IF(AND(B74=1,N74=Parameters!$C$28),0,IF(AND(K74&lt;&gt;K73,N74&gt;N73),0,IF(N74=N73,0,1)))</f>
        <v>0</v>
      </c>
      <c r="BA74" s="76">
        <f>IF(AND(B74=1,P74=Parameters!$C$31),0,IF(AND(K74&lt;&gt;K73,N74&lt;=Parameters!$C$7,P74&gt;P73),0,IF(AND(K74&lt;&gt;K73,N74&gt;Parameters!$C$8,P74=P73),0,IF(AND(K74=K73,P74=P73),0,1))))</f>
        <v>0</v>
      </c>
      <c r="BB74" s="76">
        <f t="shared" si="35"/>
        <v>0</v>
      </c>
      <c r="BC74" s="76">
        <f>IF(AND($B74=1,Z74=Parameters!C$13),0,IF(AND($K74&lt;&gt;$K73,MOD($K74-1,Parameters!C$14)=0,Z74&gt;Z73),0,IF(Z74=Z73,0,1)))</f>
        <v>0</v>
      </c>
      <c r="BD74" s="76">
        <f>IF(AND($B74=1,AA74=Parameters!D$13),0,IF(AND($K74&lt;&gt;$K73,MOD($K74-1,Parameters!D$14)=0,AA74&gt;AA73),0,IF(AA74=AA73,0,1)))</f>
        <v>0</v>
      </c>
      <c r="BE74" s="76">
        <f>IF(AND($B74=1,AB74=Parameters!E$13),0,IF(AND($K74&lt;&gt;$K73,MOD($K74-1,Parameters!E$14)=0,AB74&gt;AB73),0,IF(AB74=AB73,0,1)))</f>
        <v>0</v>
      </c>
      <c r="BF74" s="76">
        <f>IF(AND($B74=1,AC74=Parameters!F$13),0,IF(AND($K74&lt;&gt;$K73,MOD($K74-1,Parameters!F$14)=0,AC74&gt;AC73),0,IF(AC74=AC73,0,1)))</f>
        <v>0</v>
      </c>
      <c r="BG74" s="76">
        <f>IF(AND(B74=1,AJ74=Parameters!$C$36),0,IF(AND(I73&lt;Parameters!$C$18,AJ74&gt;AJ73),0,IF(AND(I73=Parameters!$C$19,AJ74=AJ73),0,IF(AND(I73&gt;Parameters!$C$20,AJ74&lt;AJ73),0,1))))</f>
        <v>0</v>
      </c>
      <c r="BH74" s="63">
        <f>IF(B74&lt;&gt;1,IF(AND(AQ74&gt;0,AR74&gt;AR73),0,IF(AND(AQ74&lt;0,AR74&lt;AR73),0,1)),IF(AND(AQ74&gt;0,AR74&gt;Parameters!$C$40),0,IF(AND(AQ74&lt;0,AR74&lt;Parameters!$C$40),0,1)))</f>
        <v>0</v>
      </c>
      <c r="BI74" s="63">
        <f>IF(AND(B74=1,AT74=E74),0,IF(AND(AW73&lt;Parameters!$C$24,AT74=0),0,IF(AND(AW73&lt;Parameters!$C$25,AT73=0,AT74=0),0,IF(AT74=E74,0,1))))</f>
        <v>0</v>
      </c>
      <c r="BJ74" s="63">
        <f>IF(B74&lt;&gt;1,IF(AND(AV74&gt;0,AW74&gt;AW73),0,IF(AND(AV74&lt;0,AW74&lt;AW73),0,1)),IF(AND(AV74&gt;0,AW74&gt;Parameters!$C$40),0,IF(AND(AV74&lt;0,AW74&lt;Parameters!$C$40),0,1)))</f>
        <v>0</v>
      </c>
      <c r="BK74" s="91">
        <f t="shared" si="36"/>
        <v>0</v>
      </c>
      <c r="BL74" s="74"/>
      <c r="BM74" s="74"/>
    </row>
    <row r="75" spans="2:65" x14ac:dyDescent="0.3">
      <c r="B75" s="101">
        <f>Data_Revised!B75</f>
        <v>72</v>
      </c>
      <c r="C75" s="7">
        <f>Data_Revised!C75</f>
        <v>13500</v>
      </c>
      <c r="D75" s="7">
        <f>Data_Revised!D75</f>
        <v>13000</v>
      </c>
      <c r="E75" s="7">
        <f>Data_Revised!E75</f>
        <v>20500</v>
      </c>
      <c r="F75" s="7">
        <f>Data_Revised!F75</f>
        <v>18200</v>
      </c>
      <c r="G75" s="7">
        <f>Data_Revised!G75</f>
        <v>14699.999999999998</v>
      </c>
      <c r="H75" s="7">
        <f>Data_Revised!H75</f>
        <v>19800</v>
      </c>
      <c r="I75" s="12">
        <f>Data_Revised!I75</f>
        <v>4</v>
      </c>
      <c r="J75" s="8"/>
      <c r="K75" s="56">
        <f t="shared" si="37"/>
        <v>6</v>
      </c>
      <c r="L75" s="60">
        <f>IF(B75=1,0,IF(K75&lt;=Parameters!$C$3,Parameters!$D$3,Parameters!$D$4))</f>
        <v>-0.01</v>
      </c>
      <c r="M75" s="7">
        <f>IF(B75=1,Parameters!$C$27,ROUNDDOWN(M74*(1+L75),0))</f>
        <v>14238</v>
      </c>
      <c r="N75" s="63">
        <f>IF(B75=1,Parameters!$C$28,IF(K75&lt;&gt;K74,ROUND(N74*(1+Parameters!$C$29),2),N74))</f>
        <v>73.010000000000005</v>
      </c>
      <c r="O75" s="63">
        <f t="shared" si="22"/>
        <v>1039516.3800000001</v>
      </c>
      <c r="P75" s="60">
        <f>IF(K75=1,Parameters!$C$31,IF(K75&lt;&gt;K74,IF(N75&lt;=Parameters!$C$7,P74+Parameters!$D$7,P74+Parameters!$D$8),P74))</f>
        <v>0.10999999999999997</v>
      </c>
      <c r="Q75" s="63">
        <f t="shared" si="23"/>
        <v>64.98</v>
      </c>
      <c r="R75" s="63">
        <f t="shared" si="24"/>
        <v>877230</v>
      </c>
      <c r="S75" s="7">
        <f t="shared" si="25"/>
        <v>27738</v>
      </c>
      <c r="T75" s="63">
        <f t="shared" si="26"/>
        <v>1916746.3800000001</v>
      </c>
      <c r="U75" s="63">
        <f t="shared" si="27"/>
        <v>69.101823491239458</v>
      </c>
      <c r="V75" s="63">
        <f>ROUND(U75*(1+Parameters!$C$34),2)</f>
        <v>93.29</v>
      </c>
      <c r="W75" s="63">
        <f>ROUNDDOWN(S75*Parameters!$C$33,0)</f>
        <v>11095</v>
      </c>
      <c r="X75" s="66">
        <f t="shared" si="28"/>
        <v>1035052.55</v>
      </c>
      <c r="Y75" s="8"/>
      <c r="Z75" s="69">
        <f>IF($B75=1,Parameters!C$13,IF(AND($K75&lt;&gt;$K74,MOD($K75-1,Parameters!C$14)=0),ROUND(Z74*(1+Parameters!C$15),2),Z74))</f>
        <v>65</v>
      </c>
      <c r="AA75" s="63">
        <f>IF($B75=1,Parameters!D$13,IF(AND($K75&lt;&gt;$K74,MOD($K75-1,Parameters!D$14)=0),ROUND(AA74*(1+Parameters!D$15),2),AA74))</f>
        <v>33.08</v>
      </c>
      <c r="AB75" s="63">
        <f>IF($B75=1,Parameters!E$13,IF(AND($K75&lt;&gt;$K74,MOD($K75-1,Parameters!E$14)=0),ROUND(AB74*(1+Parameters!E$15),2),AB74))</f>
        <v>46</v>
      </c>
      <c r="AC75" s="63">
        <f>IF($B75=1,Parameters!F$13,IF(AND($K75&lt;&gt;$K74,MOD($K75-1,Parameters!F$14)=0),ROUND(AC74*(1+Parameters!F$15),2),AC74))</f>
        <v>55</v>
      </c>
      <c r="AD75" s="63">
        <f t="shared" si="29"/>
        <v>845000</v>
      </c>
      <c r="AE75" s="63">
        <f t="shared" si="29"/>
        <v>678140</v>
      </c>
      <c r="AF75" s="63">
        <f t="shared" si="29"/>
        <v>837200</v>
      </c>
      <c r="AG75" s="66">
        <f t="shared" si="29"/>
        <v>808499.99999999988</v>
      </c>
      <c r="AH75" s="8"/>
      <c r="AI75" s="72">
        <f>IF(B75=1,0,IF(I74&lt;Parameters!$C$18,Parameters!$D$18,IF(I74=Parameters!$C$19,Parameters!$D$19,Parameters!$D$20)))</f>
        <v>-0.01</v>
      </c>
      <c r="AJ75" s="63">
        <f>IF(B75=1,Parameters!$C$36,ROUND(AJ74*(1+AI75),2))</f>
        <v>32.590000000000003</v>
      </c>
      <c r="AK75" s="63">
        <f>H75/Parameters!$C$38*(Parameters!$C$38-I75)*AJ75</f>
        <v>559244.4</v>
      </c>
      <c r="AL75" s="63">
        <f>I75*Parameters!$C$37</f>
        <v>80000</v>
      </c>
      <c r="AM75" s="66">
        <f t="shared" si="30"/>
        <v>479244.4</v>
      </c>
      <c r="AN75" s="8"/>
      <c r="AO75" s="69">
        <f t="shared" si="31"/>
        <v>3239996.9499999997</v>
      </c>
      <c r="AP75" s="63">
        <f t="shared" si="32"/>
        <v>3439886.38</v>
      </c>
      <c r="AQ75" s="76">
        <f t="shared" si="33"/>
        <v>-279889.43000000017</v>
      </c>
      <c r="AR75" s="66">
        <f>IF(B75=1,Parameters!$C$40+AQ75,AR74+AQ75)</f>
        <v>9172726.1899999958</v>
      </c>
      <c r="AT75" s="56">
        <f>IF(B75=1,E75,IF(AW74&lt;Parameters!$C$24,0,IF(AND(AW74&lt;Parameters!$C$25,AT74=0),0,E75)))</f>
        <v>20500</v>
      </c>
      <c r="AU75" s="63">
        <f t="shared" si="21"/>
        <v>678140</v>
      </c>
      <c r="AV75" s="76">
        <f t="shared" si="34"/>
        <v>-279889.43000000017</v>
      </c>
      <c r="AW75" s="66">
        <f>IF(G75=1,Parameters!$C$40+AV75,AW74+AV75)</f>
        <v>12530346.189999996</v>
      </c>
      <c r="AY75" s="69">
        <f>IF(AND(B75=1,M75=Parameters!$C$27),0,IF(AND(K75&lt;=Parameters!$C$3,M75&gt;M74),0,IF(M75&lt;M74,0,1)))</f>
        <v>0</v>
      </c>
      <c r="AZ75" s="63">
        <f>IF(AND(B75=1,N75=Parameters!$C$28),0,IF(AND(K75&lt;&gt;K74,N75&gt;N74),0,IF(N75=N74,0,1)))</f>
        <v>0</v>
      </c>
      <c r="BA75" s="76">
        <f>IF(AND(B75=1,P75=Parameters!$C$31),0,IF(AND(K75&lt;&gt;K74,N75&lt;=Parameters!$C$7,P75&gt;P74),0,IF(AND(K75&lt;&gt;K74,N75&gt;Parameters!$C$8,P75=P74),0,IF(AND(K75=K74,P75=P74),0,1))))</f>
        <v>0</v>
      </c>
      <c r="BB75" s="76">
        <f t="shared" si="35"/>
        <v>0</v>
      </c>
      <c r="BC75" s="76">
        <f>IF(AND($B75=1,Z75=Parameters!C$13),0,IF(AND($K75&lt;&gt;$K74,MOD($K75-1,Parameters!C$14)=0,Z75&gt;Z74),0,IF(Z75=Z74,0,1)))</f>
        <v>0</v>
      </c>
      <c r="BD75" s="76">
        <f>IF(AND($B75=1,AA75=Parameters!D$13),0,IF(AND($K75&lt;&gt;$K74,MOD($K75-1,Parameters!D$14)=0,AA75&gt;AA74),0,IF(AA75=AA74,0,1)))</f>
        <v>0</v>
      </c>
      <c r="BE75" s="76">
        <f>IF(AND($B75=1,AB75=Parameters!E$13),0,IF(AND($K75&lt;&gt;$K74,MOD($K75-1,Parameters!E$14)=0,AB75&gt;AB74),0,IF(AB75=AB74,0,1)))</f>
        <v>0</v>
      </c>
      <c r="BF75" s="76">
        <f>IF(AND($B75=1,AC75=Parameters!F$13),0,IF(AND($K75&lt;&gt;$K74,MOD($K75-1,Parameters!F$14)=0,AC75&gt;AC74),0,IF(AC75=AC74,0,1)))</f>
        <v>0</v>
      </c>
      <c r="BG75" s="76">
        <f>IF(AND(B75=1,AJ75=Parameters!$C$36),0,IF(AND(I74&lt;Parameters!$C$18,AJ75&gt;AJ74),0,IF(AND(I74=Parameters!$C$19,AJ75=AJ74),0,IF(AND(I74&gt;Parameters!$C$20,AJ75&lt;AJ74),0,1))))</f>
        <v>0</v>
      </c>
      <c r="BH75" s="63">
        <f>IF(B75&lt;&gt;1,IF(AND(AQ75&gt;0,AR75&gt;AR74),0,IF(AND(AQ75&lt;0,AR75&lt;AR74),0,1)),IF(AND(AQ75&gt;0,AR75&gt;Parameters!$C$40),0,IF(AND(AQ75&lt;0,AR75&lt;Parameters!$C$40),0,1)))</f>
        <v>0</v>
      </c>
      <c r="BI75" s="63">
        <f>IF(AND(B75=1,AT75=E75),0,IF(AND(AW74&lt;Parameters!$C$24,AT75=0),0,IF(AND(AW74&lt;Parameters!$C$25,AT74=0,AT75=0),0,IF(AT75=E75,0,1))))</f>
        <v>0</v>
      </c>
      <c r="BJ75" s="63">
        <f>IF(B75&lt;&gt;1,IF(AND(AV75&gt;0,AW75&gt;AW74),0,IF(AND(AV75&lt;0,AW75&lt;AW74),0,1)),IF(AND(AV75&gt;0,AW75&gt;Parameters!$C$40),0,IF(AND(AV75&lt;0,AW75&lt;Parameters!$C$40),0,1)))</f>
        <v>0</v>
      </c>
      <c r="BK75" s="91">
        <f t="shared" si="36"/>
        <v>0</v>
      </c>
      <c r="BL75" s="74"/>
      <c r="BM75" s="74"/>
    </row>
    <row r="76" spans="2:65" x14ac:dyDescent="0.3">
      <c r="B76" s="101">
        <f>Data_Revised!B76</f>
        <v>73</v>
      </c>
      <c r="C76" s="7">
        <f>Data_Revised!C76</f>
        <v>12500</v>
      </c>
      <c r="D76" s="7">
        <f>Data_Revised!D76</f>
        <v>9000</v>
      </c>
      <c r="E76" s="7">
        <f>Data_Revised!E76</f>
        <v>23000</v>
      </c>
      <c r="F76" s="7">
        <f>Data_Revised!F76</f>
        <v>23100</v>
      </c>
      <c r="G76" s="7">
        <f>Data_Revised!G76</f>
        <v>20300</v>
      </c>
      <c r="H76" s="7">
        <f>Data_Revised!H76</f>
        <v>9900</v>
      </c>
      <c r="I76" s="12">
        <f>Data_Revised!I76</f>
        <v>3</v>
      </c>
      <c r="J76" s="8"/>
      <c r="K76" s="56">
        <f t="shared" si="37"/>
        <v>7</v>
      </c>
      <c r="L76" s="60">
        <f>IF(B76=1,0,IF(K76&lt;=Parameters!$C$3,Parameters!$D$3,Parameters!$D$4))</f>
        <v>-0.01</v>
      </c>
      <c r="M76" s="7">
        <f>IF(B76=1,Parameters!$C$27,ROUNDDOWN(M75*(1+L76),0))</f>
        <v>14095</v>
      </c>
      <c r="N76" s="63">
        <f>IF(B76=1,Parameters!$C$28,IF(K76&lt;&gt;K75,ROUND(N75*(1+Parameters!$C$29),2),N75))</f>
        <v>75.930000000000007</v>
      </c>
      <c r="O76" s="63">
        <f t="shared" si="22"/>
        <v>1070233.3500000001</v>
      </c>
      <c r="P76" s="60">
        <f>IF(K76=1,Parameters!$C$31,IF(K76&lt;&gt;K75,IF(N76&lt;=Parameters!$C$7,P75+Parameters!$D$7,P75+Parameters!$D$8),P75))</f>
        <v>0.10999999999999997</v>
      </c>
      <c r="Q76" s="63">
        <f t="shared" si="23"/>
        <v>67.58</v>
      </c>
      <c r="R76" s="63">
        <f t="shared" si="24"/>
        <v>844750</v>
      </c>
      <c r="S76" s="7">
        <f t="shared" si="25"/>
        <v>26595</v>
      </c>
      <c r="T76" s="63">
        <f t="shared" si="26"/>
        <v>1914983.35</v>
      </c>
      <c r="U76" s="63">
        <f t="shared" si="27"/>
        <v>72.005390110923116</v>
      </c>
      <c r="V76" s="63">
        <f>ROUND(U76*(1+Parameters!$C$34),2)</f>
        <v>97.21</v>
      </c>
      <c r="W76" s="63">
        <f>ROUNDDOWN(S76*Parameters!$C$33,0)</f>
        <v>10638</v>
      </c>
      <c r="X76" s="66">
        <f t="shared" si="28"/>
        <v>1034119.98</v>
      </c>
      <c r="Y76" s="8"/>
      <c r="Z76" s="69">
        <f>IF($B76=1,Parameters!C$13,IF(AND($K76&lt;&gt;$K75,MOD($K76-1,Parameters!C$14)=0),ROUND(Z75*(1+Parameters!C$15),2),Z75))</f>
        <v>81.25</v>
      </c>
      <c r="AA76" s="63">
        <f>IF($B76=1,Parameters!D$13,IF(AND($K76&lt;&gt;$K75,MOD($K76-1,Parameters!D$14)=0),ROUND(AA75*(1+Parameters!D$15),2),AA75))</f>
        <v>34.729999999999997</v>
      </c>
      <c r="AB76" s="63">
        <f>IF($B76=1,Parameters!E$13,IF(AND($K76&lt;&gt;$K75,MOD($K76-1,Parameters!E$14)=0),ROUND(AB75*(1+Parameters!E$15),2),AB75))</f>
        <v>46</v>
      </c>
      <c r="AC76" s="63">
        <f>IF($B76=1,Parameters!F$13,IF(AND($K76&lt;&gt;$K75,MOD($K76-1,Parameters!F$14)=0),ROUND(AC75*(1+Parameters!F$15),2),AC75))</f>
        <v>60.5</v>
      </c>
      <c r="AD76" s="63">
        <f t="shared" si="29"/>
        <v>731250</v>
      </c>
      <c r="AE76" s="63">
        <f t="shared" si="29"/>
        <v>798789.99999999988</v>
      </c>
      <c r="AF76" s="63">
        <f t="shared" si="29"/>
        <v>1062600</v>
      </c>
      <c r="AG76" s="66">
        <f t="shared" si="29"/>
        <v>1228150</v>
      </c>
      <c r="AH76" s="8"/>
      <c r="AI76" s="72">
        <f>IF(B76=1,0,IF(I75&lt;Parameters!$C$18,Parameters!$D$18,IF(I75=Parameters!$C$19,Parameters!$D$19,Parameters!$D$20)))</f>
        <v>0</v>
      </c>
      <c r="AJ76" s="63">
        <f>IF(B76=1,Parameters!$C$36,ROUND(AJ75*(1+AI76),2))</f>
        <v>32.590000000000003</v>
      </c>
      <c r="AK76" s="63">
        <f>H76/Parameters!$C$38*(Parameters!$C$38-I76)*AJ76</f>
        <v>290376.90000000002</v>
      </c>
      <c r="AL76" s="63">
        <f>I76*Parameters!$C$37</f>
        <v>60000</v>
      </c>
      <c r="AM76" s="66">
        <f t="shared" si="30"/>
        <v>230376.90000000002</v>
      </c>
      <c r="AN76" s="8"/>
      <c r="AO76" s="69">
        <f t="shared" si="31"/>
        <v>3615246.88</v>
      </c>
      <c r="AP76" s="63">
        <f t="shared" si="32"/>
        <v>3445023.35</v>
      </c>
      <c r="AQ76" s="76">
        <f t="shared" si="33"/>
        <v>110223.52999999991</v>
      </c>
      <c r="AR76" s="66">
        <f>IF(B76=1,Parameters!$C$40+AQ76,AR75+AQ76)</f>
        <v>9282949.7199999951</v>
      </c>
      <c r="AT76" s="56">
        <f>IF(B76=1,E76,IF(AW75&lt;Parameters!$C$24,0,IF(AND(AW75&lt;Parameters!$C$25,AT75=0),0,E76)))</f>
        <v>23000</v>
      </c>
      <c r="AU76" s="63">
        <f t="shared" si="21"/>
        <v>798789.99999999988</v>
      </c>
      <c r="AV76" s="76">
        <f t="shared" si="34"/>
        <v>110223.52999999991</v>
      </c>
      <c r="AW76" s="66">
        <f>IF(G76=1,Parameters!$C$40+AV76,AW75+AV76)</f>
        <v>12640569.719999995</v>
      </c>
      <c r="AY76" s="69">
        <f>IF(AND(B76=1,M76=Parameters!$C$27),0,IF(AND(K76&lt;=Parameters!$C$3,M76&gt;M75),0,IF(M76&lt;M75,0,1)))</f>
        <v>0</v>
      </c>
      <c r="AZ76" s="63">
        <f>IF(AND(B76=1,N76=Parameters!$C$28),0,IF(AND(K76&lt;&gt;K75,N76&gt;N75),0,IF(N76=N75,0,1)))</f>
        <v>0</v>
      </c>
      <c r="BA76" s="76">
        <f>IF(AND(B76=1,P76=Parameters!$C$31),0,IF(AND(K76&lt;&gt;K75,N76&lt;=Parameters!$C$7,P76&gt;P75),0,IF(AND(K76&lt;&gt;K75,N76&gt;Parameters!$C$8,P76=P75),0,IF(AND(K76=K75,P76=P75),0,1))))</f>
        <v>0</v>
      </c>
      <c r="BB76" s="76">
        <f t="shared" si="35"/>
        <v>0</v>
      </c>
      <c r="BC76" s="76">
        <f>IF(AND($B76=1,Z76=Parameters!C$13),0,IF(AND($K76&lt;&gt;$K75,MOD($K76-1,Parameters!C$14)=0,Z76&gt;Z75),0,IF(Z76=Z75,0,1)))</f>
        <v>0</v>
      </c>
      <c r="BD76" s="76">
        <f>IF(AND($B76=1,AA76=Parameters!D$13),0,IF(AND($K76&lt;&gt;$K75,MOD($K76-1,Parameters!D$14)=0,AA76&gt;AA75),0,IF(AA76=AA75,0,1)))</f>
        <v>0</v>
      </c>
      <c r="BE76" s="76">
        <f>IF(AND($B76=1,AB76=Parameters!E$13),0,IF(AND($K76&lt;&gt;$K75,MOD($K76-1,Parameters!E$14)=0,AB76&gt;AB75),0,IF(AB76=AB75,0,1)))</f>
        <v>0</v>
      </c>
      <c r="BF76" s="76">
        <f>IF(AND($B76=1,AC76=Parameters!F$13),0,IF(AND($K76&lt;&gt;$K75,MOD($K76-1,Parameters!F$14)=0,AC76&gt;AC75),0,IF(AC76=AC75,0,1)))</f>
        <v>0</v>
      </c>
      <c r="BG76" s="76">
        <f>IF(AND(B76=1,AJ76=Parameters!$C$36),0,IF(AND(I75&lt;Parameters!$C$18,AJ76&gt;AJ75),0,IF(AND(I75=Parameters!$C$19,AJ76=AJ75),0,IF(AND(I75&gt;Parameters!$C$20,AJ76&lt;AJ75),0,1))))</f>
        <v>0</v>
      </c>
      <c r="BH76" s="63">
        <f>IF(B76&lt;&gt;1,IF(AND(AQ76&gt;0,AR76&gt;AR75),0,IF(AND(AQ76&lt;0,AR76&lt;AR75),0,1)),IF(AND(AQ76&gt;0,AR76&gt;Parameters!$C$40),0,IF(AND(AQ76&lt;0,AR76&lt;Parameters!$C$40),0,1)))</f>
        <v>0</v>
      </c>
      <c r="BI76" s="63">
        <f>IF(AND(B76=1,AT76=E76),0,IF(AND(AW75&lt;Parameters!$C$24,AT76=0),0,IF(AND(AW75&lt;Parameters!$C$25,AT75=0,AT76=0),0,IF(AT76=E76,0,1))))</f>
        <v>0</v>
      </c>
      <c r="BJ76" s="63">
        <f>IF(B76&lt;&gt;1,IF(AND(AV76&gt;0,AW76&gt;AW75),0,IF(AND(AV76&lt;0,AW76&lt;AW75),0,1)),IF(AND(AV76&gt;0,AW76&gt;Parameters!$C$40),0,IF(AND(AV76&lt;0,AW76&lt;Parameters!$C$40),0,1)))</f>
        <v>0</v>
      </c>
      <c r="BK76" s="91">
        <f t="shared" si="36"/>
        <v>0</v>
      </c>
      <c r="BL76" s="74"/>
      <c r="BM76" s="74"/>
    </row>
    <row r="77" spans="2:65" x14ac:dyDescent="0.3">
      <c r="B77" s="101">
        <f>Data_Revised!B77</f>
        <v>74</v>
      </c>
      <c r="C77" s="7">
        <f>Data_Revised!C77</f>
        <v>12500</v>
      </c>
      <c r="D77" s="7">
        <f>Data_Revised!D77</f>
        <v>9500</v>
      </c>
      <c r="E77" s="7">
        <f>Data_Revised!E77</f>
        <v>20000</v>
      </c>
      <c r="F77" s="7">
        <f>Data_Revised!F77</f>
        <v>16800</v>
      </c>
      <c r="G77" s="7">
        <f>Data_Revised!G77</f>
        <v>13300</v>
      </c>
      <c r="H77" s="7">
        <f>Data_Revised!H77</f>
        <v>19800</v>
      </c>
      <c r="I77" s="12">
        <f>Data_Revised!I77</f>
        <v>4</v>
      </c>
      <c r="J77" s="8"/>
      <c r="K77" s="56">
        <f t="shared" si="37"/>
        <v>7</v>
      </c>
      <c r="L77" s="60">
        <f>IF(B77=1,0,IF(K77&lt;=Parameters!$C$3,Parameters!$D$3,Parameters!$D$4))</f>
        <v>-0.01</v>
      </c>
      <c r="M77" s="7">
        <f>IF(B77=1,Parameters!$C$27,ROUNDDOWN(M76*(1+L77),0))</f>
        <v>13954</v>
      </c>
      <c r="N77" s="63">
        <f>IF(B77=1,Parameters!$C$28,IF(K77&lt;&gt;K76,ROUND(N76*(1+Parameters!$C$29),2),N76))</f>
        <v>75.930000000000007</v>
      </c>
      <c r="O77" s="63">
        <f t="shared" si="22"/>
        <v>1059527.2200000002</v>
      </c>
      <c r="P77" s="60">
        <f>IF(K77=1,Parameters!$C$31,IF(K77&lt;&gt;K76,IF(N77&lt;=Parameters!$C$7,P76+Parameters!$D$7,P76+Parameters!$D$8),P76))</f>
        <v>0.10999999999999997</v>
      </c>
      <c r="Q77" s="63">
        <f t="shared" si="23"/>
        <v>67.58</v>
      </c>
      <c r="R77" s="63">
        <f t="shared" si="24"/>
        <v>844750</v>
      </c>
      <c r="S77" s="7">
        <f t="shared" si="25"/>
        <v>26454</v>
      </c>
      <c r="T77" s="63">
        <f t="shared" si="26"/>
        <v>1904277.2200000002</v>
      </c>
      <c r="U77" s="63">
        <f t="shared" si="27"/>
        <v>71.984471913510248</v>
      </c>
      <c r="V77" s="63">
        <f>ROUND(U77*(1+Parameters!$C$34),2)</f>
        <v>97.18</v>
      </c>
      <c r="W77" s="63">
        <f>ROUNDDOWN(S77*Parameters!$C$33,0)</f>
        <v>10581</v>
      </c>
      <c r="X77" s="66">
        <f t="shared" si="28"/>
        <v>1028261.5800000001</v>
      </c>
      <c r="Y77" s="8"/>
      <c r="Z77" s="69">
        <f>IF($B77=1,Parameters!C$13,IF(AND($K77&lt;&gt;$K76,MOD($K77-1,Parameters!C$14)=0),ROUND(Z76*(1+Parameters!C$15),2),Z76))</f>
        <v>81.25</v>
      </c>
      <c r="AA77" s="63">
        <f>IF($B77=1,Parameters!D$13,IF(AND($K77&lt;&gt;$K76,MOD($K77-1,Parameters!D$14)=0),ROUND(AA76*(1+Parameters!D$15),2),AA76))</f>
        <v>34.729999999999997</v>
      </c>
      <c r="AB77" s="63">
        <f>IF($B77=1,Parameters!E$13,IF(AND($K77&lt;&gt;$K76,MOD($K77-1,Parameters!E$14)=0),ROUND(AB76*(1+Parameters!E$15),2),AB76))</f>
        <v>46</v>
      </c>
      <c r="AC77" s="63">
        <f>IF($B77=1,Parameters!F$13,IF(AND($K77&lt;&gt;$K76,MOD($K77-1,Parameters!F$14)=0),ROUND(AC76*(1+Parameters!F$15),2),AC76))</f>
        <v>60.5</v>
      </c>
      <c r="AD77" s="63">
        <f t="shared" si="29"/>
        <v>771875</v>
      </c>
      <c r="AE77" s="63">
        <f t="shared" si="29"/>
        <v>694599.99999999988</v>
      </c>
      <c r="AF77" s="63">
        <f t="shared" si="29"/>
        <v>772800</v>
      </c>
      <c r="AG77" s="66">
        <f t="shared" si="29"/>
        <v>804650</v>
      </c>
      <c r="AH77" s="8"/>
      <c r="AI77" s="72">
        <f>IF(B77=1,0,IF(I76&lt;Parameters!$C$18,Parameters!$D$18,IF(I76=Parameters!$C$19,Parameters!$D$19,Parameters!$D$20)))</f>
        <v>0.02</v>
      </c>
      <c r="AJ77" s="63">
        <f>IF(B77=1,Parameters!$C$36,ROUND(AJ76*(1+AI77),2))</f>
        <v>33.24</v>
      </c>
      <c r="AK77" s="63">
        <f>H77/Parameters!$C$38*(Parameters!$C$38-I77)*AJ77</f>
        <v>570398.4</v>
      </c>
      <c r="AL77" s="63">
        <f>I77*Parameters!$C$37</f>
        <v>80000</v>
      </c>
      <c r="AM77" s="66">
        <f t="shared" si="30"/>
        <v>490398.4</v>
      </c>
      <c r="AN77" s="8"/>
      <c r="AO77" s="69">
        <f t="shared" si="31"/>
        <v>3176109.98</v>
      </c>
      <c r="AP77" s="63">
        <f t="shared" si="32"/>
        <v>3370752.22</v>
      </c>
      <c r="AQ77" s="76">
        <f t="shared" si="33"/>
        <v>-274642.24000000011</v>
      </c>
      <c r="AR77" s="66">
        <f>IF(B77=1,Parameters!$C$40+AQ77,AR76+AQ77)</f>
        <v>9008307.4799999949</v>
      </c>
      <c r="AT77" s="56">
        <f>IF(B77=1,E77,IF(AW76&lt;Parameters!$C$24,0,IF(AND(AW76&lt;Parameters!$C$25,AT76=0),0,E77)))</f>
        <v>20000</v>
      </c>
      <c r="AU77" s="63">
        <f t="shared" si="21"/>
        <v>694599.99999999988</v>
      </c>
      <c r="AV77" s="76">
        <f t="shared" si="34"/>
        <v>-274642.24000000011</v>
      </c>
      <c r="AW77" s="66">
        <f>IF(G77=1,Parameters!$C$40+AV77,AW76+AV77)</f>
        <v>12365927.479999995</v>
      </c>
      <c r="AY77" s="69">
        <f>IF(AND(B77=1,M77=Parameters!$C$27),0,IF(AND(K77&lt;=Parameters!$C$3,M77&gt;M76),0,IF(M77&lt;M76,0,1)))</f>
        <v>0</v>
      </c>
      <c r="AZ77" s="63">
        <f>IF(AND(B77=1,N77=Parameters!$C$28),0,IF(AND(K77&lt;&gt;K76,N77&gt;N76),0,IF(N77=N76,0,1)))</f>
        <v>0</v>
      </c>
      <c r="BA77" s="76">
        <f>IF(AND(B77=1,P77=Parameters!$C$31),0,IF(AND(K77&lt;&gt;K76,N77&lt;=Parameters!$C$7,P77&gt;P76),0,IF(AND(K77&lt;&gt;K76,N77&gt;Parameters!$C$8,P77=P76),0,IF(AND(K77=K76,P77=P76),0,1))))</f>
        <v>0</v>
      </c>
      <c r="BB77" s="76">
        <f t="shared" si="35"/>
        <v>0</v>
      </c>
      <c r="BC77" s="76">
        <f>IF(AND($B77=1,Z77=Parameters!C$13),0,IF(AND($K77&lt;&gt;$K76,MOD($K77-1,Parameters!C$14)=0,Z77&gt;Z76),0,IF(Z77=Z76,0,1)))</f>
        <v>0</v>
      </c>
      <c r="BD77" s="76">
        <f>IF(AND($B77=1,AA77=Parameters!D$13),0,IF(AND($K77&lt;&gt;$K76,MOD($K77-1,Parameters!D$14)=0,AA77&gt;AA76),0,IF(AA77=AA76,0,1)))</f>
        <v>0</v>
      </c>
      <c r="BE77" s="76">
        <f>IF(AND($B77=1,AB77=Parameters!E$13),0,IF(AND($K77&lt;&gt;$K76,MOD($K77-1,Parameters!E$14)=0,AB77&gt;AB76),0,IF(AB77=AB76,0,1)))</f>
        <v>0</v>
      </c>
      <c r="BF77" s="76">
        <f>IF(AND($B77=1,AC77=Parameters!F$13),0,IF(AND($K77&lt;&gt;$K76,MOD($K77-1,Parameters!F$14)=0,AC77&gt;AC76),0,IF(AC77=AC76,0,1)))</f>
        <v>0</v>
      </c>
      <c r="BG77" s="76">
        <f>IF(AND(B77=1,AJ77=Parameters!$C$36),0,IF(AND(I76&lt;Parameters!$C$18,AJ77&gt;AJ76),0,IF(AND(I76=Parameters!$C$19,AJ77=AJ76),0,IF(AND(I76&gt;Parameters!$C$20,AJ77&lt;AJ76),0,1))))</f>
        <v>0</v>
      </c>
      <c r="BH77" s="63">
        <f>IF(B77&lt;&gt;1,IF(AND(AQ77&gt;0,AR77&gt;AR76),0,IF(AND(AQ77&lt;0,AR77&lt;AR76),0,1)),IF(AND(AQ77&gt;0,AR77&gt;Parameters!$C$40),0,IF(AND(AQ77&lt;0,AR77&lt;Parameters!$C$40),0,1)))</f>
        <v>0</v>
      </c>
      <c r="BI77" s="63">
        <f>IF(AND(B77=1,AT77=E77),0,IF(AND(AW76&lt;Parameters!$C$24,AT77=0),0,IF(AND(AW76&lt;Parameters!$C$25,AT76=0,AT77=0),0,IF(AT77=E77,0,1))))</f>
        <v>0</v>
      </c>
      <c r="BJ77" s="63">
        <f>IF(B77&lt;&gt;1,IF(AND(AV77&gt;0,AW77&gt;AW76),0,IF(AND(AV77&lt;0,AW77&lt;AW76),0,1)),IF(AND(AV77&gt;0,AW77&gt;Parameters!$C$40),0,IF(AND(AV77&lt;0,AW77&lt;Parameters!$C$40),0,1)))</f>
        <v>0</v>
      </c>
      <c r="BK77" s="91">
        <f t="shared" si="36"/>
        <v>0</v>
      </c>
      <c r="BL77" s="74"/>
      <c r="BM77" s="74"/>
    </row>
    <row r="78" spans="2:65" x14ac:dyDescent="0.3">
      <c r="B78" s="101">
        <f>Data_Revised!B78</f>
        <v>75</v>
      </c>
      <c r="C78" s="7">
        <f>Data_Revised!C78</f>
        <v>18500</v>
      </c>
      <c r="D78" s="7">
        <f>Data_Revised!D78</f>
        <v>7500</v>
      </c>
      <c r="E78" s="7">
        <f>Data_Revised!E78</f>
        <v>21500</v>
      </c>
      <c r="F78" s="7">
        <f>Data_Revised!F78</f>
        <v>17500</v>
      </c>
      <c r="G78" s="7">
        <f>Data_Revised!G78</f>
        <v>18900</v>
      </c>
      <c r="H78" s="7">
        <f>Data_Revised!H78</f>
        <v>10200</v>
      </c>
      <c r="I78" s="12">
        <f>Data_Revised!I78</f>
        <v>6</v>
      </c>
      <c r="J78" s="8"/>
      <c r="K78" s="56">
        <f t="shared" si="37"/>
        <v>7</v>
      </c>
      <c r="L78" s="60">
        <f>IF(B78=1,0,IF(K78&lt;=Parameters!$C$3,Parameters!$D$3,Parameters!$D$4))</f>
        <v>-0.01</v>
      </c>
      <c r="M78" s="7">
        <f>IF(B78=1,Parameters!$C$27,ROUNDDOWN(M77*(1+L78),0))</f>
        <v>13814</v>
      </c>
      <c r="N78" s="63">
        <f>IF(B78=1,Parameters!$C$28,IF(K78&lt;&gt;K77,ROUND(N77*(1+Parameters!$C$29),2),N77))</f>
        <v>75.930000000000007</v>
      </c>
      <c r="O78" s="63">
        <f t="shared" si="22"/>
        <v>1048897.02</v>
      </c>
      <c r="P78" s="60">
        <f>IF(K78=1,Parameters!$C$31,IF(K78&lt;&gt;K77,IF(N78&lt;=Parameters!$C$7,P77+Parameters!$D$7,P77+Parameters!$D$8),P77))</f>
        <v>0.10999999999999997</v>
      </c>
      <c r="Q78" s="63">
        <f t="shared" si="23"/>
        <v>67.58</v>
      </c>
      <c r="R78" s="63">
        <f t="shared" si="24"/>
        <v>1250230</v>
      </c>
      <c r="S78" s="7">
        <f t="shared" si="25"/>
        <v>32314</v>
      </c>
      <c r="T78" s="63">
        <f t="shared" si="26"/>
        <v>2299127.02</v>
      </c>
      <c r="U78" s="63">
        <f t="shared" si="27"/>
        <v>71.149564275546197</v>
      </c>
      <c r="V78" s="63">
        <f>ROUND(U78*(1+Parameters!$C$34),2)</f>
        <v>96.05</v>
      </c>
      <c r="W78" s="63">
        <f>ROUNDDOWN(S78*Parameters!$C$33,0)</f>
        <v>12925</v>
      </c>
      <c r="X78" s="66">
        <f t="shared" si="28"/>
        <v>1241446.25</v>
      </c>
      <c r="Y78" s="8"/>
      <c r="Z78" s="69">
        <f>IF($B78=1,Parameters!C$13,IF(AND($K78&lt;&gt;$K77,MOD($K78-1,Parameters!C$14)=0),ROUND(Z77*(1+Parameters!C$15),2),Z77))</f>
        <v>81.25</v>
      </c>
      <c r="AA78" s="63">
        <f>IF($B78=1,Parameters!D$13,IF(AND($K78&lt;&gt;$K77,MOD($K78-1,Parameters!D$14)=0),ROUND(AA77*(1+Parameters!D$15),2),AA77))</f>
        <v>34.729999999999997</v>
      </c>
      <c r="AB78" s="63">
        <f>IF($B78=1,Parameters!E$13,IF(AND($K78&lt;&gt;$K77,MOD($K78-1,Parameters!E$14)=0),ROUND(AB77*(1+Parameters!E$15),2),AB77))</f>
        <v>46</v>
      </c>
      <c r="AC78" s="63">
        <f>IF($B78=1,Parameters!F$13,IF(AND($K78&lt;&gt;$K77,MOD($K78-1,Parameters!F$14)=0),ROUND(AC77*(1+Parameters!F$15),2),AC77))</f>
        <v>60.5</v>
      </c>
      <c r="AD78" s="63">
        <f t="shared" si="29"/>
        <v>609375</v>
      </c>
      <c r="AE78" s="63">
        <f t="shared" si="29"/>
        <v>746694.99999999988</v>
      </c>
      <c r="AF78" s="63">
        <f t="shared" si="29"/>
        <v>805000</v>
      </c>
      <c r="AG78" s="66">
        <f t="shared" si="29"/>
        <v>1143450</v>
      </c>
      <c r="AH78" s="8"/>
      <c r="AI78" s="72">
        <f>IF(B78=1,0,IF(I77&lt;Parameters!$C$18,Parameters!$D$18,IF(I77=Parameters!$C$19,Parameters!$D$19,Parameters!$D$20)))</f>
        <v>0</v>
      </c>
      <c r="AJ78" s="63">
        <f>IF(B78=1,Parameters!$C$36,ROUND(AJ77*(1+AI78),2))</f>
        <v>33.24</v>
      </c>
      <c r="AK78" s="63">
        <f>H78/Parameters!$C$38*(Parameters!$C$38-I78)*AJ78</f>
        <v>271238.40000000002</v>
      </c>
      <c r="AL78" s="63">
        <f>I78*Parameters!$C$37</f>
        <v>120000</v>
      </c>
      <c r="AM78" s="66">
        <f t="shared" si="30"/>
        <v>151238.40000000002</v>
      </c>
      <c r="AN78" s="8"/>
      <c r="AO78" s="69">
        <f t="shared" si="31"/>
        <v>3461134.65</v>
      </c>
      <c r="AP78" s="63">
        <f t="shared" si="32"/>
        <v>3655197.02</v>
      </c>
      <c r="AQ78" s="76">
        <f t="shared" si="33"/>
        <v>-314062.37</v>
      </c>
      <c r="AR78" s="66">
        <f>IF(B78=1,Parameters!$C$40+AQ78,AR77+AQ78)</f>
        <v>8694245.1099999957</v>
      </c>
      <c r="AT78" s="56">
        <f>IF(B78=1,E78,IF(AW77&lt;Parameters!$C$24,0,IF(AND(AW77&lt;Parameters!$C$25,AT77=0),0,E78)))</f>
        <v>0</v>
      </c>
      <c r="AU78" s="63">
        <f t="shared" si="21"/>
        <v>0</v>
      </c>
      <c r="AV78" s="76">
        <f t="shared" si="34"/>
        <v>432632.62999999989</v>
      </c>
      <c r="AW78" s="66">
        <f>IF(G78=1,Parameters!$C$40+AV78,AW77+AV78)</f>
        <v>12798560.109999996</v>
      </c>
      <c r="AY78" s="69">
        <f>IF(AND(B78=1,M78=Parameters!$C$27),0,IF(AND(K78&lt;=Parameters!$C$3,M78&gt;M77),0,IF(M78&lt;M77,0,1)))</f>
        <v>0</v>
      </c>
      <c r="AZ78" s="63">
        <f>IF(AND(B78=1,N78=Parameters!$C$28),0,IF(AND(K78&lt;&gt;K77,N78&gt;N77),0,IF(N78=N77,0,1)))</f>
        <v>0</v>
      </c>
      <c r="BA78" s="76">
        <f>IF(AND(B78=1,P78=Parameters!$C$31),0,IF(AND(K78&lt;&gt;K77,N78&lt;=Parameters!$C$7,P78&gt;P77),0,IF(AND(K78&lt;&gt;K77,N78&gt;Parameters!$C$8,P78=P77),0,IF(AND(K78=K77,P78=P77),0,1))))</f>
        <v>0</v>
      </c>
      <c r="BB78" s="76">
        <f t="shared" si="35"/>
        <v>0</v>
      </c>
      <c r="BC78" s="76">
        <f>IF(AND($B78=1,Z78=Parameters!C$13),0,IF(AND($K78&lt;&gt;$K77,MOD($K78-1,Parameters!C$14)=0,Z78&gt;Z77),0,IF(Z78=Z77,0,1)))</f>
        <v>0</v>
      </c>
      <c r="BD78" s="76">
        <f>IF(AND($B78=1,AA78=Parameters!D$13),0,IF(AND($K78&lt;&gt;$K77,MOD($K78-1,Parameters!D$14)=0,AA78&gt;AA77),0,IF(AA78=AA77,0,1)))</f>
        <v>0</v>
      </c>
      <c r="BE78" s="76">
        <f>IF(AND($B78=1,AB78=Parameters!E$13),0,IF(AND($K78&lt;&gt;$K77,MOD($K78-1,Parameters!E$14)=0,AB78&gt;AB77),0,IF(AB78=AB77,0,1)))</f>
        <v>0</v>
      </c>
      <c r="BF78" s="76">
        <f>IF(AND($B78=1,AC78=Parameters!F$13),0,IF(AND($K78&lt;&gt;$K77,MOD($K78-1,Parameters!F$14)=0,AC78&gt;AC77),0,IF(AC78=AC77,0,1)))</f>
        <v>0</v>
      </c>
      <c r="BG78" s="76">
        <f>IF(AND(B78=1,AJ78=Parameters!$C$36),0,IF(AND(I77&lt;Parameters!$C$18,AJ78&gt;AJ77),0,IF(AND(I77=Parameters!$C$19,AJ78=AJ77),0,IF(AND(I77&gt;Parameters!$C$20,AJ78&lt;AJ77),0,1))))</f>
        <v>0</v>
      </c>
      <c r="BH78" s="63">
        <f>IF(B78&lt;&gt;1,IF(AND(AQ78&gt;0,AR78&gt;AR77),0,IF(AND(AQ78&lt;0,AR78&lt;AR77),0,1)),IF(AND(AQ78&gt;0,AR78&gt;Parameters!$C$40),0,IF(AND(AQ78&lt;0,AR78&lt;Parameters!$C$40),0,1)))</f>
        <v>0</v>
      </c>
      <c r="BI78" s="63">
        <f>IF(AND(B78=1,AT78=E78),0,IF(AND(AW77&lt;Parameters!$C$24,AT78=0),0,IF(AND(AW77&lt;Parameters!$C$25,AT77=0,AT78=0),0,IF(AT78=E78,0,1))))</f>
        <v>0</v>
      </c>
      <c r="BJ78" s="63">
        <f>IF(B78&lt;&gt;1,IF(AND(AV78&gt;0,AW78&gt;AW77),0,IF(AND(AV78&lt;0,AW78&lt;AW77),0,1)),IF(AND(AV78&gt;0,AW78&gt;Parameters!$C$40),0,IF(AND(AV78&lt;0,AW78&lt;Parameters!$C$40),0,1)))</f>
        <v>0</v>
      </c>
      <c r="BK78" s="91">
        <f t="shared" si="36"/>
        <v>0</v>
      </c>
      <c r="BL78" s="74"/>
      <c r="BM78" s="74"/>
    </row>
    <row r="79" spans="2:65" x14ac:dyDescent="0.3">
      <c r="B79" s="101">
        <f>Data_Revised!B79</f>
        <v>76</v>
      </c>
      <c r="C79" s="7">
        <f>Data_Revised!C79</f>
        <v>17000</v>
      </c>
      <c r="D79" s="7">
        <f>Data_Revised!D79</f>
        <v>8500</v>
      </c>
      <c r="E79" s="7">
        <f>Data_Revised!E79</f>
        <v>20000</v>
      </c>
      <c r="F79" s="7">
        <f>Data_Revised!F79</f>
        <v>18900</v>
      </c>
      <c r="G79" s="7">
        <f>Data_Revised!G79</f>
        <v>16099.999999999998</v>
      </c>
      <c r="H79" s="7">
        <f>Data_Revised!H79</f>
        <v>12900</v>
      </c>
      <c r="I79" s="12">
        <f>Data_Revised!I79</f>
        <v>3</v>
      </c>
      <c r="J79" s="8"/>
      <c r="K79" s="56">
        <f t="shared" si="37"/>
        <v>7</v>
      </c>
      <c r="L79" s="60">
        <f>IF(B79=1,0,IF(K79&lt;=Parameters!$C$3,Parameters!$D$3,Parameters!$D$4))</f>
        <v>-0.01</v>
      </c>
      <c r="M79" s="7">
        <f>IF(B79=1,Parameters!$C$27,ROUNDDOWN(M78*(1+L79),0))</f>
        <v>13675</v>
      </c>
      <c r="N79" s="63">
        <f>IF(B79=1,Parameters!$C$28,IF(K79&lt;&gt;K78,ROUND(N78*(1+Parameters!$C$29),2),N78))</f>
        <v>75.930000000000007</v>
      </c>
      <c r="O79" s="63">
        <f t="shared" si="22"/>
        <v>1038342.7500000001</v>
      </c>
      <c r="P79" s="60">
        <f>IF(K79=1,Parameters!$C$31,IF(K79&lt;&gt;K78,IF(N79&lt;=Parameters!$C$7,P78+Parameters!$D$7,P78+Parameters!$D$8),P78))</f>
        <v>0.10999999999999997</v>
      </c>
      <c r="Q79" s="63">
        <f t="shared" si="23"/>
        <v>67.58</v>
      </c>
      <c r="R79" s="63">
        <f t="shared" si="24"/>
        <v>1148860</v>
      </c>
      <c r="S79" s="7">
        <f t="shared" si="25"/>
        <v>30675</v>
      </c>
      <c r="T79" s="63">
        <f t="shared" si="26"/>
        <v>2187202.75</v>
      </c>
      <c r="U79" s="63">
        <f t="shared" si="27"/>
        <v>71.302453137734318</v>
      </c>
      <c r="V79" s="63">
        <f>ROUND(U79*(1+Parameters!$C$34),2)</f>
        <v>96.26</v>
      </c>
      <c r="W79" s="63">
        <f>ROUNDDOWN(S79*Parameters!$C$33,0)</f>
        <v>12270</v>
      </c>
      <c r="X79" s="66">
        <f t="shared" si="28"/>
        <v>1181110.2</v>
      </c>
      <c r="Y79" s="8"/>
      <c r="Z79" s="69">
        <f>IF($B79=1,Parameters!C$13,IF(AND($K79&lt;&gt;$K78,MOD($K79-1,Parameters!C$14)=0),ROUND(Z78*(1+Parameters!C$15),2),Z78))</f>
        <v>81.25</v>
      </c>
      <c r="AA79" s="63">
        <f>IF($B79=1,Parameters!D$13,IF(AND($K79&lt;&gt;$K78,MOD($K79-1,Parameters!D$14)=0),ROUND(AA78*(1+Parameters!D$15),2),AA78))</f>
        <v>34.729999999999997</v>
      </c>
      <c r="AB79" s="63">
        <f>IF($B79=1,Parameters!E$13,IF(AND($K79&lt;&gt;$K78,MOD($K79-1,Parameters!E$14)=0),ROUND(AB78*(1+Parameters!E$15),2),AB78))</f>
        <v>46</v>
      </c>
      <c r="AC79" s="63">
        <f>IF($B79=1,Parameters!F$13,IF(AND($K79&lt;&gt;$K78,MOD($K79-1,Parameters!F$14)=0),ROUND(AC78*(1+Parameters!F$15),2),AC78))</f>
        <v>60.5</v>
      </c>
      <c r="AD79" s="63">
        <f t="shared" si="29"/>
        <v>690625</v>
      </c>
      <c r="AE79" s="63">
        <f t="shared" si="29"/>
        <v>694599.99999999988</v>
      </c>
      <c r="AF79" s="63">
        <f t="shared" si="29"/>
        <v>869400</v>
      </c>
      <c r="AG79" s="66">
        <f t="shared" si="29"/>
        <v>974049.99999999988</v>
      </c>
      <c r="AH79" s="8"/>
      <c r="AI79" s="72">
        <f>IF(B79=1,0,IF(I78&lt;Parameters!$C$18,Parameters!$D$18,IF(I78=Parameters!$C$19,Parameters!$D$19,Parameters!$D$20)))</f>
        <v>-0.01</v>
      </c>
      <c r="AJ79" s="63">
        <f>IF(B79=1,Parameters!$C$36,ROUND(AJ78*(1+AI79),2))</f>
        <v>32.909999999999997</v>
      </c>
      <c r="AK79" s="63">
        <f>H79/Parameters!$C$38*(Parameters!$C$38-I79)*AJ79</f>
        <v>382085.1</v>
      </c>
      <c r="AL79" s="63">
        <f>I79*Parameters!$C$37</f>
        <v>60000</v>
      </c>
      <c r="AM79" s="66">
        <f t="shared" si="30"/>
        <v>322085.09999999998</v>
      </c>
      <c r="AN79" s="8"/>
      <c r="AO79" s="69">
        <f t="shared" si="31"/>
        <v>3406645.3</v>
      </c>
      <c r="AP79" s="63">
        <f t="shared" si="32"/>
        <v>3572427.75</v>
      </c>
      <c r="AQ79" s="76">
        <f t="shared" si="33"/>
        <v>-225782.44999999995</v>
      </c>
      <c r="AR79" s="66">
        <f>IF(B79=1,Parameters!$C$40+AQ79,AR78+AQ79)</f>
        <v>8468462.6599999964</v>
      </c>
      <c r="AT79" s="56">
        <f>IF(B79=1,E79,IF(AW78&lt;Parameters!$C$24,0,IF(AND(AW78&lt;Parameters!$C$25,AT78=0),0,E79)))</f>
        <v>0</v>
      </c>
      <c r="AU79" s="63">
        <f t="shared" si="21"/>
        <v>0</v>
      </c>
      <c r="AV79" s="76">
        <f t="shared" si="34"/>
        <v>468817.54999999993</v>
      </c>
      <c r="AW79" s="66">
        <f>IF(G79=1,Parameters!$C$40+AV79,AW78+AV79)</f>
        <v>13267377.659999996</v>
      </c>
      <c r="AY79" s="69">
        <f>IF(AND(B79=1,M79=Parameters!$C$27),0,IF(AND(K79&lt;=Parameters!$C$3,M79&gt;M78),0,IF(M79&lt;M78,0,1)))</f>
        <v>0</v>
      </c>
      <c r="AZ79" s="63">
        <f>IF(AND(B79=1,N79=Parameters!$C$28),0,IF(AND(K79&lt;&gt;K78,N79&gt;N78),0,IF(N79=N78,0,1)))</f>
        <v>0</v>
      </c>
      <c r="BA79" s="76">
        <f>IF(AND(B79=1,P79=Parameters!$C$31),0,IF(AND(K79&lt;&gt;K78,N79&lt;=Parameters!$C$7,P79&gt;P78),0,IF(AND(K79&lt;&gt;K78,N79&gt;Parameters!$C$8,P79=P78),0,IF(AND(K79=K78,P79=P78),0,1))))</f>
        <v>0</v>
      </c>
      <c r="BB79" s="76">
        <f t="shared" si="35"/>
        <v>0</v>
      </c>
      <c r="BC79" s="76">
        <f>IF(AND($B79=1,Z79=Parameters!C$13),0,IF(AND($K79&lt;&gt;$K78,MOD($K79-1,Parameters!C$14)=0,Z79&gt;Z78),0,IF(Z79=Z78,0,1)))</f>
        <v>0</v>
      </c>
      <c r="BD79" s="76">
        <f>IF(AND($B79=1,AA79=Parameters!D$13),0,IF(AND($K79&lt;&gt;$K78,MOD($K79-1,Parameters!D$14)=0,AA79&gt;AA78),0,IF(AA79=AA78,0,1)))</f>
        <v>0</v>
      </c>
      <c r="BE79" s="76">
        <f>IF(AND($B79=1,AB79=Parameters!E$13),0,IF(AND($K79&lt;&gt;$K78,MOD($K79-1,Parameters!E$14)=0,AB79&gt;AB78),0,IF(AB79=AB78,0,1)))</f>
        <v>0</v>
      </c>
      <c r="BF79" s="76">
        <f>IF(AND($B79=1,AC79=Parameters!F$13),0,IF(AND($K79&lt;&gt;$K78,MOD($K79-1,Parameters!F$14)=0,AC79&gt;AC78),0,IF(AC79=AC78,0,1)))</f>
        <v>0</v>
      </c>
      <c r="BG79" s="76">
        <f>IF(AND(B79=1,AJ79=Parameters!$C$36),0,IF(AND(I78&lt;Parameters!$C$18,AJ79&gt;AJ78),0,IF(AND(I78=Parameters!$C$19,AJ79=AJ78),0,IF(AND(I78&gt;Parameters!$C$20,AJ79&lt;AJ78),0,1))))</f>
        <v>0</v>
      </c>
      <c r="BH79" s="63">
        <f>IF(B79&lt;&gt;1,IF(AND(AQ79&gt;0,AR79&gt;AR78),0,IF(AND(AQ79&lt;0,AR79&lt;AR78),0,1)),IF(AND(AQ79&gt;0,AR79&gt;Parameters!$C$40),0,IF(AND(AQ79&lt;0,AR79&lt;Parameters!$C$40),0,1)))</f>
        <v>0</v>
      </c>
      <c r="BI79" s="63">
        <f>IF(AND(B79=1,AT79=E79),0,IF(AND(AW78&lt;Parameters!$C$24,AT79=0),0,IF(AND(AW78&lt;Parameters!$C$25,AT78=0,AT79=0),0,IF(AT79=E79,0,1))))</f>
        <v>0</v>
      </c>
      <c r="BJ79" s="63">
        <f>IF(B79&lt;&gt;1,IF(AND(AV79&gt;0,AW79&gt;AW78),0,IF(AND(AV79&lt;0,AW79&lt;AW78),0,1)),IF(AND(AV79&gt;0,AW79&gt;Parameters!$C$40),0,IF(AND(AV79&lt;0,AW79&lt;Parameters!$C$40),0,1)))</f>
        <v>0</v>
      </c>
      <c r="BK79" s="91">
        <f t="shared" si="36"/>
        <v>0</v>
      </c>
      <c r="BL79" s="74"/>
      <c r="BM79" s="74"/>
    </row>
    <row r="80" spans="2:65" x14ac:dyDescent="0.3">
      <c r="B80" s="101">
        <f>Data_Revised!B80</f>
        <v>77</v>
      </c>
      <c r="C80" s="7">
        <f>Data_Revised!C80</f>
        <v>16500</v>
      </c>
      <c r="D80" s="7">
        <f>Data_Revised!D80</f>
        <v>13500</v>
      </c>
      <c r="E80" s="7">
        <f>Data_Revised!E80</f>
        <v>21500</v>
      </c>
      <c r="F80" s="7">
        <f>Data_Revised!F80</f>
        <v>18900</v>
      </c>
      <c r="G80" s="7">
        <f>Data_Revised!G80</f>
        <v>15399.999999999998</v>
      </c>
      <c r="H80" s="7">
        <f>Data_Revised!H80</f>
        <v>14400</v>
      </c>
      <c r="I80" s="12">
        <f>Data_Revised!I80</f>
        <v>2</v>
      </c>
      <c r="J80" s="8"/>
      <c r="K80" s="56">
        <f t="shared" si="37"/>
        <v>7</v>
      </c>
      <c r="L80" s="60">
        <f>IF(B80=1,0,IF(K80&lt;=Parameters!$C$3,Parameters!$D$3,Parameters!$D$4))</f>
        <v>-0.01</v>
      </c>
      <c r="M80" s="7">
        <f>IF(B80=1,Parameters!$C$27,ROUNDDOWN(M79*(1+L80),0))</f>
        <v>13538</v>
      </c>
      <c r="N80" s="63">
        <f>IF(B80=1,Parameters!$C$28,IF(K80&lt;&gt;K79,ROUND(N79*(1+Parameters!$C$29),2),N79))</f>
        <v>75.930000000000007</v>
      </c>
      <c r="O80" s="63">
        <f t="shared" si="22"/>
        <v>1027940.3400000001</v>
      </c>
      <c r="P80" s="60">
        <f>IF(K80=1,Parameters!$C$31,IF(K80&lt;&gt;K79,IF(N80&lt;=Parameters!$C$7,P79+Parameters!$D$7,P79+Parameters!$D$8),P79))</f>
        <v>0.10999999999999997</v>
      </c>
      <c r="Q80" s="63">
        <f t="shared" si="23"/>
        <v>67.58</v>
      </c>
      <c r="R80" s="63">
        <f t="shared" si="24"/>
        <v>1115070</v>
      </c>
      <c r="S80" s="7">
        <f t="shared" si="25"/>
        <v>30038</v>
      </c>
      <c r="T80" s="63">
        <f t="shared" si="26"/>
        <v>2143010.34</v>
      </c>
      <c r="U80" s="63">
        <f t="shared" si="27"/>
        <v>71.343309807577057</v>
      </c>
      <c r="V80" s="63">
        <f>ROUND(U80*(1+Parameters!$C$34),2)</f>
        <v>96.31</v>
      </c>
      <c r="W80" s="63">
        <f>ROUNDDOWN(S80*Parameters!$C$33,0)</f>
        <v>12015</v>
      </c>
      <c r="X80" s="66">
        <f t="shared" si="28"/>
        <v>1157164.6500000001</v>
      </c>
      <c r="Y80" s="8"/>
      <c r="Z80" s="69">
        <f>IF($B80=1,Parameters!C$13,IF(AND($K80&lt;&gt;$K79,MOD($K80-1,Parameters!C$14)=0),ROUND(Z79*(1+Parameters!C$15),2),Z79))</f>
        <v>81.25</v>
      </c>
      <c r="AA80" s="63">
        <f>IF($B80=1,Parameters!D$13,IF(AND($K80&lt;&gt;$K79,MOD($K80-1,Parameters!D$14)=0),ROUND(AA79*(1+Parameters!D$15),2),AA79))</f>
        <v>34.729999999999997</v>
      </c>
      <c r="AB80" s="63">
        <f>IF($B80=1,Parameters!E$13,IF(AND($K80&lt;&gt;$K79,MOD($K80-1,Parameters!E$14)=0),ROUND(AB79*(1+Parameters!E$15),2),AB79))</f>
        <v>46</v>
      </c>
      <c r="AC80" s="63">
        <f>IF($B80=1,Parameters!F$13,IF(AND($K80&lt;&gt;$K79,MOD($K80-1,Parameters!F$14)=0),ROUND(AC79*(1+Parameters!F$15),2),AC79))</f>
        <v>60.5</v>
      </c>
      <c r="AD80" s="63">
        <f t="shared" si="29"/>
        <v>1096875</v>
      </c>
      <c r="AE80" s="63">
        <f t="shared" si="29"/>
        <v>746694.99999999988</v>
      </c>
      <c r="AF80" s="63">
        <f t="shared" si="29"/>
        <v>869400</v>
      </c>
      <c r="AG80" s="66">
        <f t="shared" si="29"/>
        <v>931699.99999999988</v>
      </c>
      <c r="AH80" s="8"/>
      <c r="AI80" s="72">
        <f>IF(B80=1,0,IF(I79&lt;Parameters!$C$18,Parameters!$D$18,IF(I79=Parameters!$C$19,Parameters!$D$19,Parameters!$D$20)))</f>
        <v>0.02</v>
      </c>
      <c r="AJ80" s="63">
        <f>IF(B80=1,Parameters!$C$36,ROUND(AJ79*(1+AI80),2))</f>
        <v>33.57</v>
      </c>
      <c r="AK80" s="63">
        <f>H80/Parameters!$C$38*(Parameters!$C$38-I80)*AJ80</f>
        <v>451180.79999999999</v>
      </c>
      <c r="AL80" s="63">
        <f>I80*Parameters!$C$37</f>
        <v>40000</v>
      </c>
      <c r="AM80" s="66">
        <f t="shared" si="30"/>
        <v>411180.79999999999</v>
      </c>
      <c r="AN80" s="8"/>
      <c r="AO80" s="69">
        <f t="shared" si="31"/>
        <v>3409445.4499999997</v>
      </c>
      <c r="AP80" s="63">
        <f t="shared" si="32"/>
        <v>3986580.34</v>
      </c>
      <c r="AQ80" s="76">
        <f t="shared" si="33"/>
        <v>-617134.88999999966</v>
      </c>
      <c r="AR80" s="66">
        <f>IF(B80=1,Parameters!$C$40+AQ80,AR79+AQ80)</f>
        <v>7851327.7699999968</v>
      </c>
      <c r="AT80" s="56">
        <f>IF(B80=1,E80,IF(AW79&lt;Parameters!$C$24,0,IF(AND(AW79&lt;Parameters!$C$25,AT79=0),0,E80)))</f>
        <v>0</v>
      </c>
      <c r="AU80" s="63">
        <f t="shared" si="21"/>
        <v>0</v>
      </c>
      <c r="AV80" s="76">
        <f t="shared" si="34"/>
        <v>129560.11000000022</v>
      </c>
      <c r="AW80" s="66">
        <f>IF(G80=1,Parameters!$C$40+AV80,AW79+AV80)</f>
        <v>13396937.769999996</v>
      </c>
      <c r="AY80" s="69">
        <f>IF(AND(B80=1,M80=Parameters!$C$27),0,IF(AND(K80&lt;=Parameters!$C$3,M80&gt;M79),0,IF(M80&lt;M79,0,1)))</f>
        <v>0</v>
      </c>
      <c r="AZ80" s="63">
        <f>IF(AND(B80=1,N80=Parameters!$C$28),0,IF(AND(K80&lt;&gt;K79,N80&gt;N79),0,IF(N80=N79,0,1)))</f>
        <v>0</v>
      </c>
      <c r="BA80" s="76">
        <f>IF(AND(B80=1,P80=Parameters!$C$31),0,IF(AND(K80&lt;&gt;K79,N80&lt;=Parameters!$C$7,P80&gt;P79),0,IF(AND(K80&lt;&gt;K79,N80&gt;Parameters!$C$8,P80=P79),0,IF(AND(K80=K79,P80=P79),0,1))))</f>
        <v>0</v>
      </c>
      <c r="BB80" s="76">
        <f t="shared" si="35"/>
        <v>0</v>
      </c>
      <c r="BC80" s="76">
        <f>IF(AND($B80=1,Z80=Parameters!C$13),0,IF(AND($K80&lt;&gt;$K79,MOD($K80-1,Parameters!C$14)=0,Z80&gt;Z79),0,IF(Z80=Z79,0,1)))</f>
        <v>0</v>
      </c>
      <c r="BD80" s="76">
        <f>IF(AND($B80=1,AA80=Parameters!D$13),0,IF(AND($K80&lt;&gt;$K79,MOD($K80-1,Parameters!D$14)=0,AA80&gt;AA79),0,IF(AA80=AA79,0,1)))</f>
        <v>0</v>
      </c>
      <c r="BE80" s="76">
        <f>IF(AND($B80=1,AB80=Parameters!E$13),0,IF(AND($K80&lt;&gt;$K79,MOD($K80-1,Parameters!E$14)=0,AB80&gt;AB79),0,IF(AB80=AB79,0,1)))</f>
        <v>0</v>
      </c>
      <c r="BF80" s="76">
        <f>IF(AND($B80=1,AC80=Parameters!F$13),0,IF(AND($K80&lt;&gt;$K79,MOD($K80-1,Parameters!F$14)=0,AC80&gt;AC79),0,IF(AC80=AC79,0,1)))</f>
        <v>0</v>
      </c>
      <c r="BG80" s="76">
        <f>IF(AND(B80=1,AJ80=Parameters!$C$36),0,IF(AND(I79&lt;Parameters!$C$18,AJ80&gt;AJ79),0,IF(AND(I79=Parameters!$C$19,AJ80=AJ79),0,IF(AND(I79&gt;Parameters!$C$20,AJ80&lt;AJ79),0,1))))</f>
        <v>0</v>
      </c>
      <c r="BH80" s="63">
        <f>IF(B80&lt;&gt;1,IF(AND(AQ80&gt;0,AR80&gt;AR79),0,IF(AND(AQ80&lt;0,AR80&lt;AR79),0,1)),IF(AND(AQ80&gt;0,AR80&gt;Parameters!$C$40),0,IF(AND(AQ80&lt;0,AR80&lt;Parameters!$C$40),0,1)))</f>
        <v>0</v>
      </c>
      <c r="BI80" s="63">
        <f>IF(AND(B80=1,AT80=E80),0,IF(AND(AW79&lt;Parameters!$C$24,AT80=0),0,IF(AND(AW79&lt;Parameters!$C$25,AT79=0,AT80=0),0,IF(AT80=E80,0,1))))</f>
        <v>0</v>
      </c>
      <c r="BJ80" s="63">
        <f>IF(B80&lt;&gt;1,IF(AND(AV80&gt;0,AW80&gt;AW79),0,IF(AND(AV80&lt;0,AW80&lt;AW79),0,1)),IF(AND(AV80&gt;0,AW80&gt;Parameters!$C$40),0,IF(AND(AV80&lt;0,AW80&lt;Parameters!$C$40),0,1)))</f>
        <v>0</v>
      </c>
      <c r="BK80" s="91">
        <f t="shared" si="36"/>
        <v>0</v>
      </c>
      <c r="BL80" s="74"/>
      <c r="BM80" s="74"/>
    </row>
    <row r="81" spans="2:65" x14ac:dyDescent="0.3">
      <c r="B81" s="101">
        <f>Data_Revised!B81</f>
        <v>78</v>
      </c>
      <c r="C81" s="7">
        <f>Data_Revised!C81</f>
        <v>19500</v>
      </c>
      <c r="D81" s="7">
        <f>Data_Revised!D81</f>
        <v>12000</v>
      </c>
      <c r="E81" s="7">
        <f>Data_Revised!E81</f>
        <v>18500</v>
      </c>
      <c r="F81" s="7">
        <f>Data_Revised!F81</f>
        <v>22400</v>
      </c>
      <c r="G81" s="7">
        <f>Data_Revised!G81</f>
        <v>14699.999999999998</v>
      </c>
      <c r="H81" s="7">
        <f>Data_Revised!H81</f>
        <v>23700</v>
      </c>
      <c r="I81" s="12">
        <f>Data_Revised!I81</f>
        <v>5</v>
      </c>
      <c r="J81" s="8"/>
      <c r="K81" s="56">
        <f t="shared" si="37"/>
        <v>7</v>
      </c>
      <c r="L81" s="60">
        <f>IF(B81=1,0,IF(K81&lt;=Parameters!$C$3,Parameters!$D$3,Parameters!$D$4))</f>
        <v>-0.01</v>
      </c>
      <c r="M81" s="7">
        <f>IF(B81=1,Parameters!$C$27,ROUNDDOWN(M80*(1+L81),0))</f>
        <v>13402</v>
      </c>
      <c r="N81" s="63">
        <f>IF(B81=1,Parameters!$C$28,IF(K81&lt;&gt;K80,ROUND(N80*(1+Parameters!$C$29),2),N80))</f>
        <v>75.930000000000007</v>
      </c>
      <c r="O81" s="63">
        <f t="shared" si="22"/>
        <v>1017613.8600000001</v>
      </c>
      <c r="P81" s="60">
        <f>IF(K81=1,Parameters!$C$31,IF(K81&lt;&gt;K80,IF(N81&lt;=Parameters!$C$7,P80+Parameters!$D$7,P80+Parameters!$D$8),P80))</f>
        <v>0.10999999999999997</v>
      </c>
      <c r="Q81" s="63">
        <f t="shared" si="23"/>
        <v>67.58</v>
      </c>
      <c r="R81" s="63">
        <f t="shared" si="24"/>
        <v>1317810</v>
      </c>
      <c r="S81" s="7">
        <f t="shared" si="25"/>
        <v>32902</v>
      </c>
      <c r="T81" s="63">
        <f t="shared" si="26"/>
        <v>2335423.8600000003</v>
      </c>
      <c r="U81" s="63">
        <f t="shared" si="27"/>
        <v>70.981212692237563</v>
      </c>
      <c r="V81" s="63">
        <f>ROUND(U81*(1+Parameters!$C$34),2)</f>
        <v>95.82</v>
      </c>
      <c r="W81" s="63">
        <f>ROUNDDOWN(S81*Parameters!$C$33,0)</f>
        <v>13160</v>
      </c>
      <c r="X81" s="66">
        <f t="shared" si="28"/>
        <v>1260991.2</v>
      </c>
      <c r="Y81" s="8"/>
      <c r="Z81" s="69">
        <f>IF($B81=1,Parameters!C$13,IF(AND($K81&lt;&gt;$K80,MOD($K81-1,Parameters!C$14)=0),ROUND(Z80*(1+Parameters!C$15),2),Z80))</f>
        <v>81.25</v>
      </c>
      <c r="AA81" s="63">
        <f>IF($B81=1,Parameters!D$13,IF(AND($K81&lt;&gt;$K80,MOD($K81-1,Parameters!D$14)=0),ROUND(AA80*(1+Parameters!D$15),2),AA80))</f>
        <v>34.729999999999997</v>
      </c>
      <c r="AB81" s="63">
        <f>IF($B81=1,Parameters!E$13,IF(AND($K81&lt;&gt;$K80,MOD($K81-1,Parameters!E$14)=0),ROUND(AB80*(1+Parameters!E$15),2),AB80))</f>
        <v>46</v>
      </c>
      <c r="AC81" s="63">
        <f>IF($B81=1,Parameters!F$13,IF(AND($K81&lt;&gt;$K80,MOD($K81-1,Parameters!F$14)=0),ROUND(AC80*(1+Parameters!F$15),2),AC80))</f>
        <v>60.5</v>
      </c>
      <c r="AD81" s="63">
        <f t="shared" si="29"/>
        <v>975000</v>
      </c>
      <c r="AE81" s="63">
        <f t="shared" si="29"/>
        <v>642505</v>
      </c>
      <c r="AF81" s="63">
        <f t="shared" si="29"/>
        <v>1030400</v>
      </c>
      <c r="AG81" s="66">
        <f t="shared" si="29"/>
        <v>889349.99999999988</v>
      </c>
      <c r="AH81" s="8"/>
      <c r="AI81" s="72">
        <f>IF(B81=1,0,IF(I80&lt;Parameters!$C$18,Parameters!$D$18,IF(I80=Parameters!$C$19,Parameters!$D$19,Parameters!$D$20)))</f>
        <v>0.02</v>
      </c>
      <c r="AJ81" s="63">
        <f>IF(B81=1,Parameters!$C$36,ROUND(AJ80*(1+AI81),2))</f>
        <v>34.24</v>
      </c>
      <c r="AK81" s="63">
        <f>H81/Parameters!$C$38*(Parameters!$C$38-I81)*AJ81</f>
        <v>676240</v>
      </c>
      <c r="AL81" s="63">
        <f>I81*Parameters!$C$37</f>
        <v>100000</v>
      </c>
      <c r="AM81" s="66">
        <f t="shared" si="30"/>
        <v>576240</v>
      </c>
      <c r="AN81" s="8"/>
      <c r="AO81" s="69">
        <f t="shared" si="31"/>
        <v>3856981.2</v>
      </c>
      <c r="AP81" s="63">
        <f t="shared" si="32"/>
        <v>3952928.8600000003</v>
      </c>
      <c r="AQ81" s="76">
        <f t="shared" si="33"/>
        <v>-195947.66000000027</v>
      </c>
      <c r="AR81" s="66">
        <f>IF(B81=1,Parameters!$C$40+AQ81,AR80+AQ81)</f>
        <v>7655380.1099999966</v>
      </c>
      <c r="AT81" s="56">
        <f>IF(B81=1,E81,IF(AW80&lt;Parameters!$C$24,0,IF(AND(AW80&lt;Parameters!$C$25,AT80=0),0,E81)))</f>
        <v>0</v>
      </c>
      <c r="AU81" s="63">
        <f t="shared" si="21"/>
        <v>0</v>
      </c>
      <c r="AV81" s="76">
        <f t="shared" si="34"/>
        <v>446557.33999999973</v>
      </c>
      <c r="AW81" s="66">
        <f>IF(G81=1,Parameters!$C$40+AV81,AW80+AV81)</f>
        <v>13843495.109999996</v>
      </c>
      <c r="AY81" s="69">
        <f>IF(AND(B81=1,M81=Parameters!$C$27),0,IF(AND(K81&lt;=Parameters!$C$3,M81&gt;M80),0,IF(M81&lt;M80,0,1)))</f>
        <v>0</v>
      </c>
      <c r="AZ81" s="63">
        <f>IF(AND(B81=1,N81=Parameters!$C$28),0,IF(AND(K81&lt;&gt;K80,N81&gt;N80),0,IF(N81=N80,0,1)))</f>
        <v>0</v>
      </c>
      <c r="BA81" s="76">
        <f>IF(AND(B81=1,P81=Parameters!$C$31),0,IF(AND(K81&lt;&gt;K80,N81&lt;=Parameters!$C$7,P81&gt;P80),0,IF(AND(K81&lt;&gt;K80,N81&gt;Parameters!$C$8,P81=P80),0,IF(AND(K81=K80,P81=P80),0,1))))</f>
        <v>0</v>
      </c>
      <c r="BB81" s="76">
        <f t="shared" si="35"/>
        <v>0</v>
      </c>
      <c r="BC81" s="76">
        <f>IF(AND($B81=1,Z81=Parameters!C$13),0,IF(AND($K81&lt;&gt;$K80,MOD($K81-1,Parameters!C$14)=0,Z81&gt;Z80),0,IF(Z81=Z80,0,1)))</f>
        <v>0</v>
      </c>
      <c r="BD81" s="76">
        <f>IF(AND($B81=1,AA81=Parameters!D$13),0,IF(AND($K81&lt;&gt;$K80,MOD($K81-1,Parameters!D$14)=0,AA81&gt;AA80),0,IF(AA81=AA80,0,1)))</f>
        <v>0</v>
      </c>
      <c r="BE81" s="76">
        <f>IF(AND($B81=1,AB81=Parameters!E$13),0,IF(AND($K81&lt;&gt;$K80,MOD($K81-1,Parameters!E$14)=0,AB81&gt;AB80),0,IF(AB81=AB80,0,1)))</f>
        <v>0</v>
      </c>
      <c r="BF81" s="76">
        <f>IF(AND($B81=1,AC81=Parameters!F$13),0,IF(AND($K81&lt;&gt;$K80,MOD($K81-1,Parameters!F$14)=0,AC81&gt;AC80),0,IF(AC81=AC80,0,1)))</f>
        <v>0</v>
      </c>
      <c r="BG81" s="76">
        <f>IF(AND(B81=1,AJ81=Parameters!$C$36),0,IF(AND(I80&lt;Parameters!$C$18,AJ81&gt;AJ80),0,IF(AND(I80=Parameters!$C$19,AJ81=AJ80),0,IF(AND(I80&gt;Parameters!$C$20,AJ81&lt;AJ80),0,1))))</f>
        <v>0</v>
      </c>
      <c r="BH81" s="63">
        <f>IF(B81&lt;&gt;1,IF(AND(AQ81&gt;0,AR81&gt;AR80),0,IF(AND(AQ81&lt;0,AR81&lt;AR80),0,1)),IF(AND(AQ81&gt;0,AR81&gt;Parameters!$C$40),0,IF(AND(AQ81&lt;0,AR81&lt;Parameters!$C$40),0,1)))</f>
        <v>0</v>
      </c>
      <c r="BI81" s="63">
        <f>IF(AND(B81=1,AT81=E81),0,IF(AND(AW80&lt;Parameters!$C$24,AT81=0),0,IF(AND(AW80&lt;Parameters!$C$25,AT80=0,AT81=0),0,IF(AT81=E81,0,1))))</f>
        <v>0</v>
      </c>
      <c r="BJ81" s="63">
        <f>IF(B81&lt;&gt;1,IF(AND(AV81&gt;0,AW81&gt;AW80),0,IF(AND(AV81&lt;0,AW81&lt;AW80),0,1)),IF(AND(AV81&gt;0,AW81&gt;Parameters!$C$40),0,IF(AND(AV81&lt;0,AW81&lt;Parameters!$C$40),0,1)))</f>
        <v>0</v>
      </c>
      <c r="BK81" s="91">
        <f t="shared" si="36"/>
        <v>0</v>
      </c>
      <c r="BL81" s="74"/>
      <c r="BM81" s="74"/>
    </row>
    <row r="82" spans="2:65" x14ac:dyDescent="0.3">
      <c r="B82" s="101">
        <f>Data_Revised!B82</f>
        <v>79</v>
      </c>
      <c r="C82" s="7">
        <f>Data_Revised!C82</f>
        <v>18000</v>
      </c>
      <c r="D82" s="7">
        <f>Data_Revised!D82</f>
        <v>12000</v>
      </c>
      <c r="E82" s="7">
        <f>Data_Revised!E82</f>
        <v>22000</v>
      </c>
      <c r="F82" s="7">
        <f>Data_Revised!F82</f>
        <v>22400</v>
      </c>
      <c r="G82" s="7">
        <f>Data_Revised!G82</f>
        <v>16099.999999999998</v>
      </c>
      <c r="H82" s="7">
        <f>Data_Revised!H82</f>
        <v>14400</v>
      </c>
      <c r="I82" s="12">
        <f>Data_Revised!I82</f>
        <v>5</v>
      </c>
      <c r="J82" s="8"/>
      <c r="K82" s="56">
        <f t="shared" si="37"/>
        <v>7</v>
      </c>
      <c r="L82" s="60">
        <f>IF(B82=1,0,IF(K82&lt;=Parameters!$C$3,Parameters!$D$3,Parameters!$D$4))</f>
        <v>-0.01</v>
      </c>
      <c r="M82" s="7">
        <f>IF(B82=1,Parameters!$C$27,ROUNDDOWN(M81*(1+L82),0))</f>
        <v>13267</v>
      </c>
      <c r="N82" s="63">
        <f>IF(B82=1,Parameters!$C$28,IF(K82&lt;&gt;K81,ROUND(N81*(1+Parameters!$C$29),2),N81))</f>
        <v>75.930000000000007</v>
      </c>
      <c r="O82" s="63">
        <f t="shared" si="22"/>
        <v>1007363.31</v>
      </c>
      <c r="P82" s="60">
        <f>IF(K82=1,Parameters!$C$31,IF(K82&lt;&gt;K81,IF(N82&lt;=Parameters!$C$7,P81+Parameters!$D$7,P81+Parameters!$D$8),P81))</f>
        <v>0.10999999999999997</v>
      </c>
      <c r="Q82" s="63">
        <f t="shared" si="23"/>
        <v>67.58</v>
      </c>
      <c r="R82" s="63">
        <f t="shared" si="24"/>
        <v>1216440</v>
      </c>
      <c r="S82" s="7">
        <f t="shared" si="25"/>
        <v>31267</v>
      </c>
      <c r="T82" s="63">
        <f t="shared" si="26"/>
        <v>2223803.31</v>
      </c>
      <c r="U82" s="63">
        <f t="shared" si="27"/>
        <v>71.123014999840095</v>
      </c>
      <c r="V82" s="63">
        <f>ROUND(U82*(1+Parameters!$C$34),2)</f>
        <v>96.02</v>
      </c>
      <c r="W82" s="63">
        <f>ROUNDDOWN(S82*Parameters!$C$33,0)</f>
        <v>12506</v>
      </c>
      <c r="X82" s="66">
        <f t="shared" si="28"/>
        <v>1200826.1199999999</v>
      </c>
      <c r="Y82" s="8"/>
      <c r="Z82" s="69">
        <f>IF($B82=1,Parameters!C$13,IF(AND($K82&lt;&gt;$K81,MOD($K82-1,Parameters!C$14)=0),ROUND(Z81*(1+Parameters!C$15),2),Z81))</f>
        <v>81.25</v>
      </c>
      <c r="AA82" s="63">
        <f>IF($B82=1,Parameters!D$13,IF(AND($K82&lt;&gt;$K81,MOD($K82-1,Parameters!D$14)=0),ROUND(AA81*(1+Parameters!D$15),2),AA81))</f>
        <v>34.729999999999997</v>
      </c>
      <c r="AB82" s="63">
        <f>IF($B82=1,Parameters!E$13,IF(AND($K82&lt;&gt;$K81,MOD($K82-1,Parameters!E$14)=0),ROUND(AB81*(1+Parameters!E$15),2),AB81))</f>
        <v>46</v>
      </c>
      <c r="AC82" s="63">
        <f>IF($B82=1,Parameters!F$13,IF(AND($K82&lt;&gt;$K81,MOD($K82-1,Parameters!F$14)=0),ROUND(AC81*(1+Parameters!F$15),2),AC81))</f>
        <v>60.5</v>
      </c>
      <c r="AD82" s="63">
        <f t="shared" si="29"/>
        <v>975000</v>
      </c>
      <c r="AE82" s="63">
        <f t="shared" si="29"/>
        <v>764059.99999999988</v>
      </c>
      <c r="AF82" s="63">
        <f t="shared" si="29"/>
        <v>1030400</v>
      </c>
      <c r="AG82" s="66">
        <f t="shared" si="29"/>
        <v>974049.99999999988</v>
      </c>
      <c r="AH82" s="8"/>
      <c r="AI82" s="72">
        <f>IF(B82=1,0,IF(I81&lt;Parameters!$C$18,Parameters!$D$18,IF(I81=Parameters!$C$19,Parameters!$D$19,Parameters!$D$20)))</f>
        <v>-0.01</v>
      </c>
      <c r="AJ82" s="63">
        <f>IF(B82=1,Parameters!$C$36,ROUND(AJ81*(1+AI82),2))</f>
        <v>33.9</v>
      </c>
      <c r="AK82" s="63">
        <f>H82/Parameters!$C$38*(Parameters!$C$38-I82)*AJ82</f>
        <v>406800</v>
      </c>
      <c r="AL82" s="63">
        <f>I82*Parameters!$C$37</f>
        <v>100000</v>
      </c>
      <c r="AM82" s="66">
        <f t="shared" si="30"/>
        <v>306800</v>
      </c>
      <c r="AN82" s="8"/>
      <c r="AO82" s="69">
        <f t="shared" si="31"/>
        <v>3612076.12</v>
      </c>
      <c r="AP82" s="63">
        <f t="shared" si="32"/>
        <v>3962863.31</v>
      </c>
      <c r="AQ82" s="76">
        <f t="shared" si="33"/>
        <v>-450787.19000000006</v>
      </c>
      <c r="AR82" s="66">
        <f>IF(B82=1,Parameters!$C$40+AQ82,AR81+AQ82)</f>
        <v>7204592.9199999962</v>
      </c>
      <c r="AT82" s="56">
        <f>IF(B82=1,E82,IF(AW81&lt;Parameters!$C$24,0,IF(AND(AW81&lt;Parameters!$C$25,AT81=0),0,E82)))</f>
        <v>22000</v>
      </c>
      <c r="AU82" s="63">
        <f t="shared" si="21"/>
        <v>764059.99999999988</v>
      </c>
      <c r="AV82" s="76">
        <f t="shared" si="34"/>
        <v>-450787.19000000006</v>
      </c>
      <c r="AW82" s="66">
        <f>IF(G82=1,Parameters!$C$40+AV82,AW81+AV82)</f>
        <v>13392707.919999996</v>
      </c>
      <c r="AY82" s="69">
        <f>IF(AND(B82=1,M82=Parameters!$C$27),0,IF(AND(K82&lt;=Parameters!$C$3,M82&gt;M81),0,IF(M82&lt;M81,0,1)))</f>
        <v>0</v>
      </c>
      <c r="AZ82" s="63">
        <f>IF(AND(B82=1,N82=Parameters!$C$28),0,IF(AND(K82&lt;&gt;K81,N82&gt;N81),0,IF(N82=N81,0,1)))</f>
        <v>0</v>
      </c>
      <c r="BA82" s="76">
        <f>IF(AND(B82=1,P82=Parameters!$C$31),0,IF(AND(K82&lt;&gt;K81,N82&lt;=Parameters!$C$7,P82&gt;P81),0,IF(AND(K82&lt;&gt;K81,N82&gt;Parameters!$C$8,P82=P81),0,IF(AND(K82=K81,P82=P81),0,1))))</f>
        <v>0</v>
      </c>
      <c r="BB82" s="76">
        <f t="shared" si="35"/>
        <v>0</v>
      </c>
      <c r="BC82" s="76">
        <f>IF(AND($B82=1,Z82=Parameters!C$13),0,IF(AND($K82&lt;&gt;$K81,MOD($K82-1,Parameters!C$14)=0,Z82&gt;Z81),0,IF(Z82=Z81,0,1)))</f>
        <v>0</v>
      </c>
      <c r="BD82" s="76">
        <f>IF(AND($B82=1,AA82=Parameters!D$13),0,IF(AND($K82&lt;&gt;$K81,MOD($K82-1,Parameters!D$14)=0,AA82&gt;AA81),0,IF(AA82=AA81,0,1)))</f>
        <v>0</v>
      </c>
      <c r="BE82" s="76">
        <f>IF(AND($B82=1,AB82=Parameters!E$13),0,IF(AND($K82&lt;&gt;$K81,MOD($K82-1,Parameters!E$14)=0,AB82&gt;AB81),0,IF(AB82=AB81,0,1)))</f>
        <v>0</v>
      </c>
      <c r="BF82" s="76">
        <f>IF(AND($B82=1,AC82=Parameters!F$13),0,IF(AND($K82&lt;&gt;$K81,MOD($K82-1,Parameters!F$14)=0,AC82&gt;AC81),0,IF(AC82=AC81,0,1)))</f>
        <v>0</v>
      </c>
      <c r="BG82" s="76">
        <f>IF(AND(B82=1,AJ82=Parameters!$C$36),0,IF(AND(I81&lt;Parameters!$C$18,AJ82&gt;AJ81),0,IF(AND(I81=Parameters!$C$19,AJ82=AJ81),0,IF(AND(I81&gt;Parameters!$C$20,AJ82&lt;AJ81),0,1))))</f>
        <v>0</v>
      </c>
      <c r="BH82" s="63">
        <f>IF(B82&lt;&gt;1,IF(AND(AQ82&gt;0,AR82&gt;AR81),0,IF(AND(AQ82&lt;0,AR82&lt;AR81),0,1)),IF(AND(AQ82&gt;0,AR82&gt;Parameters!$C$40),0,IF(AND(AQ82&lt;0,AR82&lt;Parameters!$C$40),0,1)))</f>
        <v>0</v>
      </c>
      <c r="BI82" s="63">
        <f>IF(AND(B82=1,AT82=E82),0,IF(AND(AW81&lt;Parameters!$C$24,AT82=0),0,IF(AND(AW81&lt;Parameters!$C$25,AT81=0,AT82=0),0,IF(AT82=E82,0,1))))</f>
        <v>0</v>
      </c>
      <c r="BJ82" s="63">
        <f>IF(B82&lt;&gt;1,IF(AND(AV82&gt;0,AW82&gt;AW81),0,IF(AND(AV82&lt;0,AW82&lt;AW81),0,1)),IF(AND(AV82&gt;0,AW82&gt;Parameters!$C$40),0,IF(AND(AV82&lt;0,AW82&lt;Parameters!$C$40),0,1)))</f>
        <v>0</v>
      </c>
      <c r="BK82" s="91">
        <f t="shared" si="36"/>
        <v>0</v>
      </c>
      <c r="BL82" s="74"/>
      <c r="BM82" s="74"/>
    </row>
    <row r="83" spans="2:65" x14ac:dyDescent="0.3">
      <c r="B83" s="101">
        <f>Data_Revised!B83</f>
        <v>80</v>
      </c>
      <c r="C83" s="7">
        <f>Data_Revised!C83</f>
        <v>18000</v>
      </c>
      <c r="D83" s="7">
        <f>Data_Revised!D83</f>
        <v>13500</v>
      </c>
      <c r="E83" s="7">
        <f>Data_Revised!E83</f>
        <v>18500</v>
      </c>
      <c r="F83" s="7">
        <f>Data_Revised!F83</f>
        <v>17500</v>
      </c>
      <c r="G83" s="7">
        <f>Data_Revised!G83</f>
        <v>12600</v>
      </c>
      <c r="H83" s="7">
        <f>Data_Revised!H83</f>
        <v>10800</v>
      </c>
      <c r="I83" s="12">
        <f>Data_Revised!I83</f>
        <v>2</v>
      </c>
      <c r="J83" s="8"/>
      <c r="K83" s="56">
        <f t="shared" si="37"/>
        <v>7</v>
      </c>
      <c r="L83" s="60">
        <f>IF(B83=1,0,IF(K83&lt;=Parameters!$C$3,Parameters!$D$3,Parameters!$D$4))</f>
        <v>-0.01</v>
      </c>
      <c r="M83" s="7">
        <f>IF(B83=1,Parameters!$C$27,ROUNDDOWN(M82*(1+L83),0))</f>
        <v>13134</v>
      </c>
      <c r="N83" s="63">
        <f>IF(B83=1,Parameters!$C$28,IF(K83&lt;&gt;K82,ROUND(N82*(1+Parameters!$C$29),2),N82))</f>
        <v>75.930000000000007</v>
      </c>
      <c r="O83" s="63">
        <f t="shared" si="22"/>
        <v>997264.62000000011</v>
      </c>
      <c r="P83" s="60">
        <f>IF(K83=1,Parameters!$C$31,IF(K83&lt;&gt;K82,IF(N83&lt;=Parameters!$C$7,P82+Parameters!$D$7,P82+Parameters!$D$8),P82))</f>
        <v>0.10999999999999997</v>
      </c>
      <c r="Q83" s="63">
        <f t="shared" si="23"/>
        <v>67.58</v>
      </c>
      <c r="R83" s="63">
        <f t="shared" si="24"/>
        <v>1216440</v>
      </c>
      <c r="S83" s="7">
        <f t="shared" si="25"/>
        <v>31134</v>
      </c>
      <c r="T83" s="63">
        <f t="shared" si="26"/>
        <v>2213704.62</v>
      </c>
      <c r="U83" s="63">
        <f t="shared" si="27"/>
        <v>71.102480246675668</v>
      </c>
      <c r="V83" s="63">
        <f>ROUND(U83*(1+Parameters!$C$34),2)</f>
        <v>95.99</v>
      </c>
      <c r="W83" s="63">
        <f>ROUNDDOWN(S83*Parameters!$C$33,0)</f>
        <v>12453</v>
      </c>
      <c r="X83" s="66">
        <f t="shared" si="28"/>
        <v>1195363.47</v>
      </c>
      <c r="Y83" s="8"/>
      <c r="Z83" s="69">
        <f>IF($B83=1,Parameters!C$13,IF(AND($K83&lt;&gt;$K82,MOD($K83-1,Parameters!C$14)=0),ROUND(Z82*(1+Parameters!C$15),2),Z82))</f>
        <v>81.25</v>
      </c>
      <c r="AA83" s="63">
        <f>IF($B83=1,Parameters!D$13,IF(AND($K83&lt;&gt;$K82,MOD($K83-1,Parameters!D$14)=0),ROUND(AA82*(1+Parameters!D$15),2),AA82))</f>
        <v>34.729999999999997</v>
      </c>
      <c r="AB83" s="63">
        <f>IF($B83=1,Parameters!E$13,IF(AND($K83&lt;&gt;$K82,MOD($K83-1,Parameters!E$14)=0),ROUND(AB82*(1+Parameters!E$15),2),AB82))</f>
        <v>46</v>
      </c>
      <c r="AC83" s="63">
        <f>IF($B83=1,Parameters!F$13,IF(AND($K83&lt;&gt;$K82,MOD($K83-1,Parameters!F$14)=0),ROUND(AC82*(1+Parameters!F$15),2),AC82))</f>
        <v>60.5</v>
      </c>
      <c r="AD83" s="63">
        <f t="shared" si="29"/>
        <v>1096875</v>
      </c>
      <c r="AE83" s="63">
        <f t="shared" si="29"/>
        <v>642505</v>
      </c>
      <c r="AF83" s="63">
        <f t="shared" si="29"/>
        <v>805000</v>
      </c>
      <c r="AG83" s="66">
        <f t="shared" si="29"/>
        <v>762300</v>
      </c>
      <c r="AH83" s="8"/>
      <c r="AI83" s="72">
        <f>IF(B83=1,0,IF(I82&lt;Parameters!$C$18,Parameters!$D$18,IF(I82=Parameters!$C$19,Parameters!$D$19,Parameters!$D$20)))</f>
        <v>-0.01</v>
      </c>
      <c r="AJ83" s="63">
        <f>IF(B83=1,Parameters!$C$36,ROUND(AJ82*(1+AI83),2))</f>
        <v>33.56</v>
      </c>
      <c r="AK83" s="63">
        <f>H83/Parameters!$C$38*(Parameters!$C$38-I83)*AJ83</f>
        <v>338284.80000000005</v>
      </c>
      <c r="AL83" s="63">
        <f>I83*Parameters!$C$37</f>
        <v>40000</v>
      </c>
      <c r="AM83" s="66">
        <f t="shared" si="30"/>
        <v>298284.80000000005</v>
      </c>
      <c r="AN83" s="8"/>
      <c r="AO83" s="69">
        <f t="shared" si="31"/>
        <v>3100948.2699999996</v>
      </c>
      <c r="AP83" s="63">
        <f t="shared" si="32"/>
        <v>3953084.62</v>
      </c>
      <c r="AQ83" s="76">
        <f t="shared" si="33"/>
        <v>-892136.35000000033</v>
      </c>
      <c r="AR83" s="66">
        <f>IF(B83=1,Parameters!$C$40+AQ83,AR82+AQ83)</f>
        <v>6312456.5699999956</v>
      </c>
      <c r="AT83" s="56">
        <f>IF(B83=1,E83,IF(AW82&lt;Parameters!$C$24,0,IF(AND(AW82&lt;Parameters!$C$25,AT82=0),0,E83)))</f>
        <v>18500</v>
      </c>
      <c r="AU83" s="63">
        <f t="shared" si="21"/>
        <v>642505</v>
      </c>
      <c r="AV83" s="76">
        <f t="shared" si="34"/>
        <v>-892136.35000000033</v>
      </c>
      <c r="AW83" s="66">
        <f>IF(G83=1,Parameters!$C$40+AV83,AW82+AV83)</f>
        <v>12500571.569999997</v>
      </c>
      <c r="AY83" s="69">
        <f>IF(AND(B83=1,M83=Parameters!$C$27),0,IF(AND(K83&lt;=Parameters!$C$3,M83&gt;M82),0,IF(M83&lt;M82,0,1)))</f>
        <v>0</v>
      </c>
      <c r="AZ83" s="63">
        <f>IF(AND(B83=1,N83=Parameters!$C$28),0,IF(AND(K83&lt;&gt;K82,N83&gt;N82),0,IF(N83=N82,0,1)))</f>
        <v>0</v>
      </c>
      <c r="BA83" s="76">
        <f>IF(AND(B83=1,P83=Parameters!$C$31),0,IF(AND(K83&lt;&gt;K82,N83&lt;=Parameters!$C$7,P83&gt;P82),0,IF(AND(K83&lt;&gt;K82,N83&gt;Parameters!$C$8,P83=P82),0,IF(AND(K83=K82,P83=P82),0,1))))</f>
        <v>0</v>
      </c>
      <c r="BB83" s="76">
        <f t="shared" si="35"/>
        <v>0</v>
      </c>
      <c r="BC83" s="76">
        <f>IF(AND($B83=1,Z83=Parameters!C$13),0,IF(AND($K83&lt;&gt;$K82,MOD($K83-1,Parameters!C$14)=0,Z83&gt;Z82),0,IF(Z83=Z82,0,1)))</f>
        <v>0</v>
      </c>
      <c r="BD83" s="76">
        <f>IF(AND($B83=1,AA83=Parameters!D$13),0,IF(AND($K83&lt;&gt;$K82,MOD($K83-1,Parameters!D$14)=0,AA83&gt;AA82),0,IF(AA83=AA82,0,1)))</f>
        <v>0</v>
      </c>
      <c r="BE83" s="76">
        <f>IF(AND($B83=1,AB83=Parameters!E$13),0,IF(AND($K83&lt;&gt;$K82,MOD($K83-1,Parameters!E$14)=0,AB83&gt;AB82),0,IF(AB83=AB82,0,1)))</f>
        <v>0</v>
      </c>
      <c r="BF83" s="76">
        <f>IF(AND($B83=1,AC83=Parameters!F$13),0,IF(AND($K83&lt;&gt;$K82,MOD($K83-1,Parameters!F$14)=0,AC83&gt;AC82),0,IF(AC83=AC82,0,1)))</f>
        <v>0</v>
      </c>
      <c r="BG83" s="76">
        <f>IF(AND(B83=1,AJ83=Parameters!$C$36),0,IF(AND(I82&lt;Parameters!$C$18,AJ83&gt;AJ82),0,IF(AND(I82=Parameters!$C$19,AJ83=AJ82),0,IF(AND(I82&gt;Parameters!$C$20,AJ83&lt;AJ82),0,1))))</f>
        <v>0</v>
      </c>
      <c r="BH83" s="63">
        <f>IF(B83&lt;&gt;1,IF(AND(AQ83&gt;0,AR83&gt;AR82),0,IF(AND(AQ83&lt;0,AR83&lt;AR82),0,1)),IF(AND(AQ83&gt;0,AR83&gt;Parameters!$C$40),0,IF(AND(AQ83&lt;0,AR83&lt;Parameters!$C$40),0,1)))</f>
        <v>0</v>
      </c>
      <c r="BI83" s="63">
        <f>IF(AND(B83=1,AT83=E83),0,IF(AND(AW82&lt;Parameters!$C$24,AT83=0),0,IF(AND(AW82&lt;Parameters!$C$25,AT82=0,AT83=0),0,IF(AT83=E83,0,1))))</f>
        <v>0</v>
      </c>
      <c r="BJ83" s="63">
        <f>IF(B83&lt;&gt;1,IF(AND(AV83&gt;0,AW83&gt;AW82),0,IF(AND(AV83&lt;0,AW83&lt;AW82),0,1)),IF(AND(AV83&gt;0,AW83&gt;Parameters!$C$40),0,IF(AND(AV83&lt;0,AW83&lt;Parameters!$C$40),0,1)))</f>
        <v>0</v>
      </c>
      <c r="BK83" s="91">
        <f t="shared" si="36"/>
        <v>0</v>
      </c>
      <c r="BL83" s="74"/>
      <c r="BM83" s="74"/>
    </row>
    <row r="84" spans="2:65" x14ac:dyDescent="0.3">
      <c r="B84" s="101">
        <f>Data_Revised!B84</f>
        <v>81</v>
      </c>
      <c r="C84" s="7">
        <f>Data_Revised!C84</f>
        <v>18500</v>
      </c>
      <c r="D84" s="7">
        <f>Data_Revised!D84</f>
        <v>7500</v>
      </c>
      <c r="E84" s="7">
        <f>Data_Revised!E84</f>
        <v>18000</v>
      </c>
      <c r="F84" s="7">
        <f>Data_Revised!F84</f>
        <v>21700</v>
      </c>
      <c r="G84" s="7">
        <f>Data_Revised!G84</f>
        <v>18900</v>
      </c>
      <c r="H84" s="7">
        <f>Data_Revised!H84</f>
        <v>15000</v>
      </c>
      <c r="I84" s="12">
        <f>Data_Revised!I84</f>
        <v>6</v>
      </c>
      <c r="J84" s="8"/>
      <c r="K84" s="56">
        <f t="shared" si="37"/>
        <v>7</v>
      </c>
      <c r="L84" s="60">
        <f>IF(B84=1,0,IF(K84&lt;=Parameters!$C$3,Parameters!$D$3,Parameters!$D$4))</f>
        <v>-0.01</v>
      </c>
      <c r="M84" s="7">
        <f>IF(B84=1,Parameters!$C$27,ROUNDDOWN(M83*(1+L84),0))</f>
        <v>13002</v>
      </c>
      <c r="N84" s="63">
        <f>IF(B84=1,Parameters!$C$28,IF(K84&lt;&gt;K83,ROUND(N83*(1+Parameters!$C$29),2),N83))</f>
        <v>75.930000000000007</v>
      </c>
      <c r="O84" s="63">
        <f t="shared" si="22"/>
        <v>987241.8600000001</v>
      </c>
      <c r="P84" s="60">
        <f>IF(K84=1,Parameters!$C$31,IF(K84&lt;&gt;K83,IF(N84&lt;=Parameters!$C$7,P83+Parameters!$D$7,P83+Parameters!$D$8),P83))</f>
        <v>0.10999999999999997</v>
      </c>
      <c r="Q84" s="63">
        <f t="shared" si="23"/>
        <v>67.58</v>
      </c>
      <c r="R84" s="63">
        <f t="shared" si="24"/>
        <v>1250230</v>
      </c>
      <c r="S84" s="7">
        <f t="shared" si="25"/>
        <v>31502</v>
      </c>
      <c r="T84" s="63">
        <f t="shared" si="26"/>
        <v>2237471.8600000003</v>
      </c>
      <c r="U84" s="63">
        <f t="shared" si="27"/>
        <v>71.026343089327668</v>
      </c>
      <c r="V84" s="63">
        <f>ROUND(U84*(1+Parameters!$C$34),2)</f>
        <v>95.89</v>
      </c>
      <c r="W84" s="63">
        <f>ROUNDDOWN(S84*Parameters!$C$33,0)</f>
        <v>12600</v>
      </c>
      <c r="X84" s="66">
        <f t="shared" si="28"/>
        <v>1208214</v>
      </c>
      <c r="Y84" s="8"/>
      <c r="Z84" s="69">
        <f>IF($B84=1,Parameters!C$13,IF(AND($K84&lt;&gt;$K83,MOD($K84-1,Parameters!C$14)=0),ROUND(Z83*(1+Parameters!C$15),2),Z83))</f>
        <v>81.25</v>
      </c>
      <c r="AA84" s="63">
        <f>IF($B84=1,Parameters!D$13,IF(AND($K84&lt;&gt;$K83,MOD($K84-1,Parameters!D$14)=0),ROUND(AA83*(1+Parameters!D$15),2),AA83))</f>
        <v>34.729999999999997</v>
      </c>
      <c r="AB84" s="63">
        <f>IF($B84=1,Parameters!E$13,IF(AND($K84&lt;&gt;$K83,MOD($K84-1,Parameters!E$14)=0),ROUND(AB83*(1+Parameters!E$15),2),AB83))</f>
        <v>46</v>
      </c>
      <c r="AC84" s="63">
        <f>IF($B84=1,Parameters!F$13,IF(AND($K84&lt;&gt;$K83,MOD($K84-1,Parameters!F$14)=0),ROUND(AC83*(1+Parameters!F$15),2),AC83))</f>
        <v>60.5</v>
      </c>
      <c r="AD84" s="63">
        <f t="shared" si="29"/>
        <v>609375</v>
      </c>
      <c r="AE84" s="63">
        <f t="shared" si="29"/>
        <v>625140</v>
      </c>
      <c r="AF84" s="63">
        <f t="shared" si="29"/>
        <v>998200</v>
      </c>
      <c r="AG84" s="66">
        <f t="shared" si="29"/>
        <v>1143450</v>
      </c>
      <c r="AH84" s="8"/>
      <c r="AI84" s="72">
        <f>IF(B84=1,0,IF(I83&lt;Parameters!$C$18,Parameters!$D$18,IF(I83=Parameters!$C$19,Parameters!$D$19,Parameters!$D$20)))</f>
        <v>0.02</v>
      </c>
      <c r="AJ84" s="63">
        <f>IF(B84=1,Parameters!$C$36,ROUND(AJ83*(1+AI84),2))</f>
        <v>34.229999999999997</v>
      </c>
      <c r="AK84" s="63">
        <f>H84/Parameters!$C$38*(Parameters!$C$38-I84)*AJ84</f>
        <v>410759.99999999994</v>
      </c>
      <c r="AL84" s="63">
        <f>I84*Parameters!$C$37</f>
        <v>120000</v>
      </c>
      <c r="AM84" s="66">
        <f t="shared" si="30"/>
        <v>290759.99999999994</v>
      </c>
      <c r="AN84" s="8"/>
      <c r="AO84" s="69">
        <f t="shared" si="31"/>
        <v>3760624</v>
      </c>
      <c r="AP84" s="63">
        <f t="shared" si="32"/>
        <v>3471986.8600000003</v>
      </c>
      <c r="AQ84" s="76">
        <f t="shared" si="33"/>
        <v>168637.13999999961</v>
      </c>
      <c r="AR84" s="66">
        <f>IF(B84=1,Parameters!$C$40+AQ84,AR83+AQ84)</f>
        <v>6481093.7099999953</v>
      </c>
      <c r="AT84" s="56">
        <f>IF(B84=1,E84,IF(AW83&lt;Parameters!$C$24,0,IF(AND(AW83&lt;Parameters!$C$25,AT83=0),0,E84)))</f>
        <v>18000</v>
      </c>
      <c r="AU84" s="63">
        <f t="shared" si="21"/>
        <v>625140</v>
      </c>
      <c r="AV84" s="76">
        <f t="shared" si="34"/>
        <v>168637.13999999961</v>
      </c>
      <c r="AW84" s="66">
        <f>IF(G84=1,Parameters!$C$40+AV84,AW83+AV84)</f>
        <v>12669208.709999995</v>
      </c>
      <c r="AY84" s="69">
        <f>IF(AND(B84=1,M84=Parameters!$C$27),0,IF(AND(K84&lt;=Parameters!$C$3,M84&gt;M83),0,IF(M84&lt;M83,0,1)))</f>
        <v>0</v>
      </c>
      <c r="AZ84" s="63">
        <f>IF(AND(B84=1,N84=Parameters!$C$28),0,IF(AND(K84&lt;&gt;K83,N84&gt;N83),0,IF(N84=N83,0,1)))</f>
        <v>0</v>
      </c>
      <c r="BA84" s="76">
        <f>IF(AND(B84=1,P84=Parameters!$C$31),0,IF(AND(K84&lt;&gt;K83,N84&lt;=Parameters!$C$7,P84&gt;P83),0,IF(AND(K84&lt;&gt;K83,N84&gt;Parameters!$C$8,P84=P83),0,IF(AND(K84=K83,P84=P83),0,1))))</f>
        <v>0</v>
      </c>
      <c r="BB84" s="76">
        <f t="shared" si="35"/>
        <v>0</v>
      </c>
      <c r="BC84" s="76">
        <f>IF(AND($B84=1,Z84=Parameters!C$13),0,IF(AND($K84&lt;&gt;$K83,MOD($K84-1,Parameters!C$14)=0,Z84&gt;Z83),0,IF(Z84=Z83,0,1)))</f>
        <v>0</v>
      </c>
      <c r="BD84" s="76">
        <f>IF(AND($B84=1,AA84=Parameters!D$13),0,IF(AND($K84&lt;&gt;$K83,MOD($K84-1,Parameters!D$14)=0,AA84&gt;AA83),0,IF(AA84=AA83,0,1)))</f>
        <v>0</v>
      </c>
      <c r="BE84" s="76">
        <f>IF(AND($B84=1,AB84=Parameters!E$13),0,IF(AND($K84&lt;&gt;$K83,MOD($K84-1,Parameters!E$14)=0,AB84&gt;AB83),0,IF(AB84=AB83,0,1)))</f>
        <v>0</v>
      </c>
      <c r="BF84" s="76">
        <f>IF(AND($B84=1,AC84=Parameters!F$13),0,IF(AND($K84&lt;&gt;$K83,MOD($K84-1,Parameters!F$14)=0,AC84&gt;AC83),0,IF(AC84=AC83,0,1)))</f>
        <v>0</v>
      </c>
      <c r="BG84" s="76">
        <f>IF(AND(B84=1,AJ84=Parameters!$C$36),0,IF(AND(I83&lt;Parameters!$C$18,AJ84&gt;AJ83),0,IF(AND(I83=Parameters!$C$19,AJ84=AJ83),0,IF(AND(I83&gt;Parameters!$C$20,AJ84&lt;AJ83),0,1))))</f>
        <v>0</v>
      </c>
      <c r="BH84" s="63">
        <f>IF(B84&lt;&gt;1,IF(AND(AQ84&gt;0,AR84&gt;AR83),0,IF(AND(AQ84&lt;0,AR84&lt;AR83),0,1)),IF(AND(AQ84&gt;0,AR84&gt;Parameters!$C$40),0,IF(AND(AQ84&lt;0,AR84&lt;Parameters!$C$40),0,1)))</f>
        <v>0</v>
      </c>
      <c r="BI84" s="63">
        <f>IF(AND(B84=1,AT84=E84),0,IF(AND(AW83&lt;Parameters!$C$24,AT84=0),0,IF(AND(AW83&lt;Parameters!$C$25,AT83=0,AT84=0),0,IF(AT84=E84,0,1))))</f>
        <v>0</v>
      </c>
      <c r="BJ84" s="63">
        <f>IF(B84&lt;&gt;1,IF(AND(AV84&gt;0,AW84&gt;AW83),0,IF(AND(AV84&lt;0,AW84&lt;AW83),0,1)),IF(AND(AV84&gt;0,AW84&gt;Parameters!$C$40),0,IF(AND(AV84&lt;0,AW84&lt;Parameters!$C$40),0,1)))</f>
        <v>0</v>
      </c>
      <c r="BK84" s="91">
        <f t="shared" si="36"/>
        <v>0</v>
      </c>
      <c r="BL84" s="74"/>
      <c r="BM84" s="74"/>
    </row>
    <row r="85" spans="2:65" x14ac:dyDescent="0.3">
      <c r="B85" s="101">
        <f>Data_Revised!B85</f>
        <v>82</v>
      </c>
      <c r="C85" s="7">
        <f>Data_Revised!C85</f>
        <v>11500</v>
      </c>
      <c r="D85" s="7">
        <f>Data_Revised!D85</f>
        <v>13000</v>
      </c>
      <c r="E85" s="7">
        <f>Data_Revised!E85</f>
        <v>22500</v>
      </c>
      <c r="F85" s="7">
        <f>Data_Revised!F85</f>
        <v>18200</v>
      </c>
      <c r="G85" s="7">
        <f>Data_Revised!G85</f>
        <v>21000</v>
      </c>
      <c r="H85" s="7">
        <f>Data_Revised!H85</f>
        <v>19200</v>
      </c>
      <c r="I85" s="12">
        <f>Data_Revised!I85</f>
        <v>3</v>
      </c>
      <c r="J85" s="8"/>
      <c r="K85" s="56">
        <f t="shared" si="37"/>
        <v>7</v>
      </c>
      <c r="L85" s="60">
        <f>IF(B85=1,0,IF(K85&lt;=Parameters!$C$3,Parameters!$D$3,Parameters!$D$4))</f>
        <v>-0.01</v>
      </c>
      <c r="M85" s="7">
        <f>IF(B85=1,Parameters!$C$27,ROUNDDOWN(M84*(1+L85),0))</f>
        <v>12871</v>
      </c>
      <c r="N85" s="63">
        <f>IF(B85=1,Parameters!$C$28,IF(K85&lt;&gt;K84,ROUND(N84*(1+Parameters!$C$29),2),N84))</f>
        <v>75.930000000000007</v>
      </c>
      <c r="O85" s="63">
        <f t="shared" si="22"/>
        <v>977295.03000000014</v>
      </c>
      <c r="P85" s="60">
        <f>IF(K85=1,Parameters!$C$31,IF(K85&lt;&gt;K84,IF(N85&lt;=Parameters!$C$7,P84+Parameters!$D$7,P84+Parameters!$D$8),P84))</f>
        <v>0.10999999999999997</v>
      </c>
      <c r="Q85" s="63">
        <f t="shared" si="23"/>
        <v>67.58</v>
      </c>
      <c r="R85" s="63">
        <f t="shared" si="24"/>
        <v>777170</v>
      </c>
      <c r="S85" s="7">
        <f t="shared" si="25"/>
        <v>24371</v>
      </c>
      <c r="T85" s="63">
        <f t="shared" si="26"/>
        <v>1754465.0300000003</v>
      </c>
      <c r="U85" s="63">
        <f t="shared" si="27"/>
        <v>71.989866234459001</v>
      </c>
      <c r="V85" s="63">
        <f>ROUND(U85*(1+Parameters!$C$34),2)</f>
        <v>97.19</v>
      </c>
      <c r="W85" s="63">
        <f>ROUNDDOWN(S85*Parameters!$C$33,0)</f>
        <v>9748</v>
      </c>
      <c r="X85" s="66">
        <f t="shared" si="28"/>
        <v>947408.12</v>
      </c>
      <c r="Y85" s="8"/>
      <c r="Z85" s="69">
        <f>IF($B85=1,Parameters!C$13,IF(AND($K85&lt;&gt;$K84,MOD($K85-1,Parameters!C$14)=0),ROUND(Z84*(1+Parameters!C$15),2),Z84))</f>
        <v>81.25</v>
      </c>
      <c r="AA85" s="63">
        <f>IF($B85=1,Parameters!D$13,IF(AND($K85&lt;&gt;$K84,MOD($K85-1,Parameters!D$14)=0),ROUND(AA84*(1+Parameters!D$15),2),AA84))</f>
        <v>34.729999999999997</v>
      </c>
      <c r="AB85" s="63">
        <f>IF($B85=1,Parameters!E$13,IF(AND($K85&lt;&gt;$K84,MOD($K85-1,Parameters!E$14)=0),ROUND(AB84*(1+Parameters!E$15),2),AB84))</f>
        <v>46</v>
      </c>
      <c r="AC85" s="63">
        <f>IF($B85=1,Parameters!F$13,IF(AND($K85&lt;&gt;$K84,MOD($K85-1,Parameters!F$14)=0),ROUND(AC84*(1+Parameters!F$15),2),AC84))</f>
        <v>60.5</v>
      </c>
      <c r="AD85" s="63">
        <f t="shared" si="29"/>
        <v>1056250</v>
      </c>
      <c r="AE85" s="63">
        <f t="shared" si="29"/>
        <v>781424.99999999988</v>
      </c>
      <c r="AF85" s="63">
        <f t="shared" si="29"/>
        <v>837200</v>
      </c>
      <c r="AG85" s="66">
        <f t="shared" si="29"/>
        <v>1270500</v>
      </c>
      <c r="AH85" s="8"/>
      <c r="AI85" s="72">
        <f>IF(B85=1,0,IF(I84&lt;Parameters!$C$18,Parameters!$D$18,IF(I84=Parameters!$C$19,Parameters!$D$19,Parameters!$D$20)))</f>
        <v>-0.01</v>
      </c>
      <c r="AJ85" s="63">
        <f>IF(B85=1,Parameters!$C$36,ROUND(AJ84*(1+AI85),2))</f>
        <v>33.89</v>
      </c>
      <c r="AK85" s="63">
        <f>H85/Parameters!$C$38*(Parameters!$C$38-I85)*AJ85</f>
        <v>585619.19999999995</v>
      </c>
      <c r="AL85" s="63">
        <f>I85*Parameters!$C$37</f>
        <v>60000</v>
      </c>
      <c r="AM85" s="66">
        <f t="shared" si="30"/>
        <v>525619.19999999995</v>
      </c>
      <c r="AN85" s="8"/>
      <c r="AO85" s="69">
        <f t="shared" si="31"/>
        <v>3640727.3200000003</v>
      </c>
      <c r="AP85" s="63">
        <f t="shared" si="32"/>
        <v>3592140.0300000003</v>
      </c>
      <c r="AQ85" s="76">
        <f t="shared" si="33"/>
        <v>-11412.710000000196</v>
      </c>
      <c r="AR85" s="66">
        <f>IF(B85=1,Parameters!$C$40+AQ85,AR84+AQ85)</f>
        <v>6469680.9999999953</v>
      </c>
      <c r="AT85" s="56">
        <f>IF(B85=1,E85,IF(AW84&lt;Parameters!$C$24,0,IF(AND(AW84&lt;Parameters!$C$25,AT84=0),0,E85)))</f>
        <v>22500</v>
      </c>
      <c r="AU85" s="63">
        <f t="shared" si="21"/>
        <v>781424.99999999988</v>
      </c>
      <c r="AV85" s="76">
        <f t="shared" si="34"/>
        <v>-11412.710000000196</v>
      </c>
      <c r="AW85" s="66">
        <f>IF(G85=1,Parameters!$C$40+AV85,AW84+AV85)</f>
        <v>12657795.999999994</v>
      </c>
      <c r="AY85" s="69">
        <f>IF(AND(B85=1,M85=Parameters!$C$27),0,IF(AND(K85&lt;=Parameters!$C$3,M85&gt;M84),0,IF(M85&lt;M84,0,1)))</f>
        <v>0</v>
      </c>
      <c r="AZ85" s="63">
        <f>IF(AND(B85=1,N85=Parameters!$C$28),0,IF(AND(K85&lt;&gt;K84,N85&gt;N84),0,IF(N85=N84,0,1)))</f>
        <v>0</v>
      </c>
      <c r="BA85" s="76">
        <f>IF(AND(B85=1,P85=Parameters!$C$31),0,IF(AND(K85&lt;&gt;K84,N85&lt;=Parameters!$C$7,P85&gt;P84),0,IF(AND(K85&lt;&gt;K84,N85&gt;Parameters!$C$8,P85=P84),0,IF(AND(K85=K84,P85=P84),0,1))))</f>
        <v>0</v>
      </c>
      <c r="BB85" s="76">
        <f t="shared" si="35"/>
        <v>0</v>
      </c>
      <c r="BC85" s="76">
        <f>IF(AND($B85=1,Z85=Parameters!C$13),0,IF(AND($K85&lt;&gt;$K84,MOD($K85-1,Parameters!C$14)=0,Z85&gt;Z84),0,IF(Z85=Z84,0,1)))</f>
        <v>0</v>
      </c>
      <c r="BD85" s="76">
        <f>IF(AND($B85=1,AA85=Parameters!D$13),0,IF(AND($K85&lt;&gt;$K84,MOD($K85-1,Parameters!D$14)=0,AA85&gt;AA84),0,IF(AA85=AA84,0,1)))</f>
        <v>0</v>
      </c>
      <c r="BE85" s="76">
        <f>IF(AND($B85=1,AB85=Parameters!E$13),0,IF(AND($K85&lt;&gt;$K84,MOD($K85-1,Parameters!E$14)=0,AB85&gt;AB84),0,IF(AB85=AB84,0,1)))</f>
        <v>0</v>
      </c>
      <c r="BF85" s="76">
        <f>IF(AND($B85=1,AC85=Parameters!F$13),0,IF(AND($K85&lt;&gt;$K84,MOD($K85-1,Parameters!F$14)=0,AC85&gt;AC84),0,IF(AC85=AC84,0,1)))</f>
        <v>0</v>
      </c>
      <c r="BG85" s="76">
        <f>IF(AND(B85=1,AJ85=Parameters!$C$36),0,IF(AND(I84&lt;Parameters!$C$18,AJ85&gt;AJ84),0,IF(AND(I84=Parameters!$C$19,AJ85=AJ84),0,IF(AND(I84&gt;Parameters!$C$20,AJ85&lt;AJ84),0,1))))</f>
        <v>0</v>
      </c>
      <c r="BH85" s="63">
        <f>IF(B85&lt;&gt;1,IF(AND(AQ85&gt;0,AR85&gt;AR84),0,IF(AND(AQ85&lt;0,AR85&lt;AR84),0,1)),IF(AND(AQ85&gt;0,AR85&gt;Parameters!$C$40),0,IF(AND(AQ85&lt;0,AR85&lt;Parameters!$C$40),0,1)))</f>
        <v>0</v>
      </c>
      <c r="BI85" s="63">
        <f>IF(AND(B85=1,AT85=E85),0,IF(AND(AW84&lt;Parameters!$C$24,AT85=0),0,IF(AND(AW84&lt;Parameters!$C$25,AT84=0,AT85=0),0,IF(AT85=E85,0,1))))</f>
        <v>0</v>
      </c>
      <c r="BJ85" s="63">
        <f>IF(B85&lt;&gt;1,IF(AND(AV85&gt;0,AW85&gt;AW84),0,IF(AND(AV85&lt;0,AW85&lt;AW84),0,1)),IF(AND(AV85&gt;0,AW85&gt;Parameters!$C$40),0,IF(AND(AV85&lt;0,AW85&lt;Parameters!$C$40),0,1)))</f>
        <v>0</v>
      </c>
      <c r="BK85" s="91">
        <f t="shared" si="36"/>
        <v>0</v>
      </c>
      <c r="BL85" s="74"/>
      <c r="BM85" s="74"/>
    </row>
    <row r="86" spans="2:65" x14ac:dyDescent="0.3">
      <c r="B86" s="101">
        <f>Data_Revised!B86</f>
        <v>83</v>
      </c>
      <c r="C86" s="7">
        <f>Data_Revised!C86</f>
        <v>12000</v>
      </c>
      <c r="D86" s="7">
        <f>Data_Revised!D86</f>
        <v>11500</v>
      </c>
      <c r="E86" s="7">
        <f>Data_Revised!E86</f>
        <v>18500</v>
      </c>
      <c r="F86" s="7">
        <f>Data_Revised!F86</f>
        <v>19600</v>
      </c>
      <c r="G86" s="7">
        <f>Data_Revised!G86</f>
        <v>12600</v>
      </c>
      <c r="H86" s="7">
        <f>Data_Revised!H86</f>
        <v>15900</v>
      </c>
      <c r="I86" s="12">
        <f>Data_Revised!I86</f>
        <v>2</v>
      </c>
      <c r="J86" s="8"/>
      <c r="K86" s="56">
        <f t="shared" si="37"/>
        <v>7</v>
      </c>
      <c r="L86" s="60">
        <f>IF(B86=1,0,IF(K86&lt;=Parameters!$C$3,Parameters!$D$3,Parameters!$D$4))</f>
        <v>-0.01</v>
      </c>
      <c r="M86" s="7">
        <f>IF(B86=1,Parameters!$C$27,ROUNDDOWN(M85*(1+L86),0))</f>
        <v>12742</v>
      </c>
      <c r="N86" s="63">
        <f>IF(B86=1,Parameters!$C$28,IF(K86&lt;&gt;K85,ROUND(N85*(1+Parameters!$C$29),2),N85))</f>
        <v>75.930000000000007</v>
      </c>
      <c r="O86" s="63">
        <f t="shared" si="22"/>
        <v>967500.06</v>
      </c>
      <c r="P86" s="60">
        <f>IF(K86=1,Parameters!$C$31,IF(K86&lt;&gt;K85,IF(N86&lt;=Parameters!$C$7,P85+Parameters!$D$7,P85+Parameters!$D$8),P85))</f>
        <v>0.10999999999999997</v>
      </c>
      <c r="Q86" s="63">
        <f t="shared" si="23"/>
        <v>67.58</v>
      </c>
      <c r="R86" s="63">
        <f t="shared" si="24"/>
        <v>810960</v>
      </c>
      <c r="S86" s="7">
        <f t="shared" si="25"/>
        <v>24742</v>
      </c>
      <c r="T86" s="63">
        <f t="shared" si="26"/>
        <v>1778460.06</v>
      </c>
      <c r="U86" s="63">
        <f t="shared" si="27"/>
        <v>71.880206127233052</v>
      </c>
      <c r="V86" s="63">
        <f>ROUND(U86*(1+Parameters!$C$34),2)</f>
        <v>97.04</v>
      </c>
      <c r="W86" s="63">
        <f>ROUNDDOWN(S86*Parameters!$C$33,0)</f>
        <v>9896</v>
      </c>
      <c r="X86" s="66">
        <f t="shared" si="28"/>
        <v>960307.84000000008</v>
      </c>
      <c r="Y86" s="8"/>
      <c r="Z86" s="69">
        <f>IF($B86=1,Parameters!C$13,IF(AND($K86&lt;&gt;$K85,MOD($K86-1,Parameters!C$14)=0),ROUND(Z85*(1+Parameters!C$15),2),Z85))</f>
        <v>81.25</v>
      </c>
      <c r="AA86" s="63">
        <f>IF($B86=1,Parameters!D$13,IF(AND($K86&lt;&gt;$K85,MOD($K86-1,Parameters!D$14)=0),ROUND(AA85*(1+Parameters!D$15),2),AA85))</f>
        <v>34.729999999999997</v>
      </c>
      <c r="AB86" s="63">
        <f>IF($B86=1,Parameters!E$13,IF(AND($K86&lt;&gt;$K85,MOD($K86-1,Parameters!E$14)=0),ROUND(AB85*(1+Parameters!E$15),2),AB85))</f>
        <v>46</v>
      </c>
      <c r="AC86" s="63">
        <f>IF($B86=1,Parameters!F$13,IF(AND($K86&lt;&gt;$K85,MOD($K86-1,Parameters!F$14)=0),ROUND(AC85*(1+Parameters!F$15),2),AC85))</f>
        <v>60.5</v>
      </c>
      <c r="AD86" s="63">
        <f t="shared" si="29"/>
        <v>934375</v>
      </c>
      <c r="AE86" s="63">
        <f t="shared" si="29"/>
        <v>642505</v>
      </c>
      <c r="AF86" s="63">
        <f t="shared" si="29"/>
        <v>901600</v>
      </c>
      <c r="AG86" s="66">
        <f t="shared" si="29"/>
        <v>762300</v>
      </c>
      <c r="AH86" s="8"/>
      <c r="AI86" s="72">
        <f>IF(B86=1,0,IF(I85&lt;Parameters!$C$18,Parameters!$D$18,IF(I85=Parameters!$C$19,Parameters!$D$19,Parameters!$D$20)))</f>
        <v>0.02</v>
      </c>
      <c r="AJ86" s="63">
        <f>IF(B86=1,Parameters!$C$36,ROUND(AJ85*(1+AI86),2))</f>
        <v>34.57</v>
      </c>
      <c r="AK86" s="63">
        <f>H86/Parameters!$C$38*(Parameters!$C$38-I86)*AJ86</f>
        <v>513018.8</v>
      </c>
      <c r="AL86" s="63">
        <f>I86*Parameters!$C$37</f>
        <v>40000</v>
      </c>
      <c r="AM86" s="66">
        <f t="shared" si="30"/>
        <v>473018.8</v>
      </c>
      <c r="AN86" s="8"/>
      <c r="AO86" s="69">
        <f t="shared" si="31"/>
        <v>3137226.6399999997</v>
      </c>
      <c r="AP86" s="63">
        <f t="shared" si="32"/>
        <v>3355340.06</v>
      </c>
      <c r="AQ86" s="76">
        <f t="shared" si="33"/>
        <v>-258113.41999999975</v>
      </c>
      <c r="AR86" s="66">
        <f>IF(B86=1,Parameters!$C$40+AQ86,AR85+AQ86)</f>
        <v>6211567.5799999954</v>
      </c>
      <c r="AT86" s="56">
        <f>IF(B86=1,E86,IF(AW85&lt;Parameters!$C$24,0,IF(AND(AW85&lt;Parameters!$C$25,AT85=0),0,E86)))</f>
        <v>18500</v>
      </c>
      <c r="AU86" s="63">
        <f t="shared" si="21"/>
        <v>642505</v>
      </c>
      <c r="AV86" s="76">
        <f t="shared" si="34"/>
        <v>-258113.41999999975</v>
      </c>
      <c r="AW86" s="66">
        <f>IF(G86=1,Parameters!$C$40+AV86,AW85+AV86)</f>
        <v>12399682.579999994</v>
      </c>
      <c r="AY86" s="69">
        <f>IF(AND(B86=1,M86=Parameters!$C$27),0,IF(AND(K86&lt;=Parameters!$C$3,M86&gt;M85),0,IF(M86&lt;M85,0,1)))</f>
        <v>0</v>
      </c>
      <c r="AZ86" s="63">
        <f>IF(AND(B86=1,N86=Parameters!$C$28),0,IF(AND(K86&lt;&gt;K85,N86&gt;N85),0,IF(N86=N85,0,1)))</f>
        <v>0</v>
      </c>
      <c r="BA86" s="76">
        <f>IF(AND(B86=1,P86=Parameters!$C$31),0,IF(AND(K86&lt;&gt;K85,N86&lt;=Parameters!$C$7,P86&gt;P85),0,IF(AND(K86&lt;&gt;K85,N86&gt;Parameters!$C$8,P86=P85),0,IF(AND(K86=K85,P86=P85),0,1))))</f>
        <v>0</v>
      </c>
      <c r="BB86" s="76">
        <f t="shared" si="35"/>
        <v>0</v>
      </c>
      <c r="BC86" s="76">
        <f>IF(AND($B86=1,Z86=Parameters!C$13),0,IF(AND($K86&lt;&gt;$K85,MOD($K86-1,Parameters!C$14)=0,Z86&gt;Z85),0,IF(Z86=Z85,0,1)))</f>
        <v>0</v>
      </c>
      <c r="BD86" s="76">
        <f>IF(AND($B86=1,AA86=Parameters!D$13),0,IF(AND($K86&lt;&gt;$K85,MOD($K86-1,Parameters!D$14)=0,AA86&gt;AA85),0,IF(AA86=AA85,0,1)))</f>
        <v>0</v>
      </c>
      <c r="BE86" s="76">
        <f>IF(AND($B86=1,AB86=Parameters!E$13),0,IF(AND($K86&lt;&gt;$K85,MOD($K86-1,Parameters!E$14)=0,AB86&gt;AB85),0,IF(AB86=AB85,0,1)))</f>
        <v>0</v>
      </c>
      <c r="BF86" s="76">
        <f>IF(AND($B86=1,AC86=Parameters!F$13),0,IF(AND($K86&lt;&gt;$K85,MOD($K86-1,Parameters!F$14)=0,AC86&gt;AC85),0,IF(AC86=AC85,0,1)))</f>
        <v>0</v>
      </c>
      <c r="BG86" s="76">
        <f>IF(AND(B86=1,AJ86=Parameters!$C$36),0,IF(AND(I85&lt;Parameters!$C$18,AJ86&gt;AJ85),0,IF(AND(I85=Parameters!$C$19,AJ86=AJ85),0,IF(AND(I85&gt;Parameters!$C$20,AJ86&lt;AJ85),0,1))))</f>
        <v>0</v>
      </c>
      <c r="BH86" s="63">
        <f>IF(B86&lt;&gt;1,IF(AND(AQ86&gt;0,AR86&gt;AR85),0,IF(AND(AQ86&lt;0,AR86&lt;AR85),0,1)),IF(AND(AQ86&gt;0,AR86&gt;Parameters!$C$40),0,IF(AND(AQ86&lt;0,AR86&lt;Parameters!$C$40),0,1)))</f>
        <v>0</v>
      </c>
      <c r="BI86" s="63">
        <f>IF(AND(B86=1,AT86=E86),0,IF(AND(AW85&lt;Parameters!$C$24,AT86=0),0,IF(AND(AW85&lt;Parameters!$C$25,AT85=0,AT86=0),0,IF(AT86=E86,0,1))))</f>
        <v>0</v>
      </c>
      <c r="BJ86" s="63">
        <f>IF(B86&lt;&gt;1,IF(AND(AV86&gt;0,AW86&gt;AW85),0,IF(AND(AV86&lt;0,AW86&lt;AW85),0,1)),IF(AND(AV86&gt;0,AW86&gt;Parameters!$C$40),0,IF(AND(AV86&lt;0,AW86&lt;Parameters!$C$40),0,1)))</f>
        <v>0</v>
      </c>
      <c r="BK86" s="91">
        <f t="shared" si="36"/>
        <v>0</v>
      </c>
      <c r="BL86" s="74"/>
      <c r="BM86" s="74"/>
    </row>
    <row r="87" spans="2:65" x14ac:dyDescent="0.3">
      <c r="B87" s="101">
        <f>Data_Revised!B87</f>
        <v>84</v>
      </c>
      <c r="C87" s="7">
        <f>Data_Revised!C87</f>
        <v>20000</v>
      </c>
      <c r="D87" s="7">
        <f>Data_Revised!D87</f>
        <v>12500</v>
      </c>
      <c r="E87" s="7">
        <f>Data_Revised!E87</f>
        <v>22000</v>
      </c>
      <c r="F87" s="7">
        <f>Data_Revised!F87</f>
        <v>20300</v>
      </c>
      <c r="G87" s="7">
        <f>Data_Revised!G87</f>
        <v>15399.999999999998</v>
      </c>
      <c r="H87" s="7">
        <f>Data_Revised!H87</f>
        <v>22800</v>
      </c>
      <c r="I87" s="12">
        <f>Data_Revised!I87</f>
        <v>2</v>
      </c>
      <c r="J87" s="8"/>
      <c r="K87" s="56">
        <f t="shared" si="37"/>
        <v>7</v>
      </c>
      <c r="L87" s="60">
        <f>IF(B87=1,0,IF(K87&lt;=Parameters!$C$3,Parameters!$D$3,Parameters!$D$4))</f>
        <v>-0.01</v>
      </c>
      <c r="M87" s="7">
        <f>IF(B87=1,Parameters!$C$27,ROUNDDOWN(M86*(1+L87),0))</f>
        <v>12614</v>
      </c>
      <c r="N87" s="63">
        <f>IF(B87=1,Parameters!$C$28,IF(K87&lt;&gt;K86,ROUND(N86*(1+Parameters!$C$29),2),N86))</f>
        <v>75.930000000000007</v>
      </c>
      <c r="O87" s="63">
        <f t="shared" si="22"/>
        <v>957781.02000000014</v>
      </c>
      <c r="P87" s="60">
        <f>IF(K87=1,Parameters!$C$31,IF(K87&lt;&gt;K86,IF(N87&lt;=Parameters!$C$7,P86+Parameters!$D$7,P86+Parameters!$D$8),P86))</f>
        <v>0.10999999999999997</v>
      </c>
      <c r="Q87" s="63">
        <f t="shared" si="23"/>
        <v>67.58</v>
      </c>
      <c r="R87" s="63">
        <f t="shared" si="24"/>
        <v>1351600</v>
      </c>
      <c r="S87" s="7">
        <f t="shared" si="25"/>
        <v>32614</v>
      </c>
      <c r="T87" s="63">
        <f t="shared" si="26"/>
        <v>2309381.02</v>
      </c>
      <c r="U87" s="63">
        <f t="shared" si="27"/>
        <v>70.809499601398173</v>
      </c>
      <c r="V87" s="63">
        <f>ROUND(U87*(1+Parameters!$C$34),2)</f>
        <v>95.59</v>
      </c>
      <c r="W87" s="63">
        <f>ROUNDDOWN(S87*Parameters!$C$33,0)</f>
        <v>13045</v>
      </c>
      <c r="X87" s="66">
        <f t="shared" si="28"/>
        <v>1246971.55</v>
      </c>
      <c r="Y87" s="8"/>
      <c r="Z87" s="69">
        <f>IF($B87=1,Parameters!C$13,IF(AND($K87&lt;&gt;$K86,MOD($K87-1,Parameters!C$14)=0),ROUND(Z86*(1+Parameters!C$15),2),Z86))</f>
        <v>81.25</v>
      </c>
      <c r="AA87" s="63">
        <f>IF($B87=1,Parameters!D$13,IF(AND($K87&lt;&gt;$K86,MOD($K87-1,Parameters!D$14)=0),ROUND(AA86*(1+Parameters!D$15),2),AA86))</f>
        <v>34.729999999999997</v>
      </c>
      <c r="AB87" s="63">
        <f>IF($B87=1,Parameters!E$13,IF(AND($K87&lt;&gt;$K86,MOD($K87-1,Parameters!E$14)=0),ROUND(AB86*(1+Parameters!E$15),2),AB86))</f>
        <v>46</v>
      </c>
      <c r="AC87" s="63">
        <f>IF($B87=1,Parameters!F$13,IF(AND($K87&lt;&gt;$K86,MOD($K87-1,Parameters!F$14)=0),ROUND(AC86*(1+Parameters!F$15),2),AC86))</f>
        <v>60.5</v>
      </c>
      <c r="AD87" s="63">
        <f t="shared" si="29"/>
        <v>1015625</v>
      </c>
      <c r="AE87" s="63">
        <f t="shared" si="29"/>
        <v>764059.99999999988</v>
      </c>
      <c r="AF87" s="63">
        <f t="shared" si="29"/>
        <v>933800</v>
      </c>
      <c r="AG87" s="66">
        <f t="shared" si="29"/>
        <v>931699.99999999988</v>
      </c>
      <c r="AH87" s="8"/>
      <c r="AI87" s="72">
        <f>IF(B87=1,0,IF(I86&lt;Parameters!$C$18,Parameters!$D$18,IF(I86=Parameters!$C$19,Parameters!$D$19,Parameters!$D$20)))</f>
        <v>0.02</v>
      </c>
      <c r="AJ87" s="63">
        <f>IF(B87=1,Parameters!$C$36,ROUND(AJ86*(1+AI87),2))</f>
        <v>35.26</v>
      </c>
      <c r="AK87" s="63">
        <f>H87/Parameters!$C$38*(Parameters!$C$38-I87)*AJ87</f>
        <v>750332.79999999993</v>
      </c>
      <c r="AL87" s="63">
        <f>I87*Parameters!$C$37</f>
        <v>40000</v>
      </c>
      <c r="AM87" s="66">
        <f t="shared" si="30"/>
        <v>710332.79999999993</v>
      </c>
      <c r="AN87" s="8"/>
      <c r="AO87" s="69">
        <f t="shared" si="31"/>
        <v>3862804.3499999996</v>
      </c>
      <c r="AP87" s="63">
        <f t="shared" si="32"/>
        <v>4089066.02</v>
      </c>
      <c r="AQ87" s="76">
        <f t="shared" si="33"/>
        <v>-266261.66999999993</v>
      </c>
      <c r="AR87" s="66">
        <f>IF(B87=1,Parameters!$C$40+AQ87,AR86+AQ87)</f>
        <v>5945305.9099999955</v>
      </c>
      <c r="AT87" s="56">
        <f>IF(B87=1,E87,IF(AW86&lt;Parameters!$C$24,0,IF(AND(AW86&lt;Parameters!$C$25,AT86=0),0,E87)))</f>
        <v>0</v>
      </c>
      <c r="AU87" s="63">
        <f t="shared" si="21"/>
        <v>0</v>
      </c>
      <c r="AV87" s="76">
        <f t="shared" si="34"/>
        <v>497798.32999999996</v>
      </c>
      <c r="AW87" s="66">
        <f>IF(G87=1,Parameters!$C$40+AV87,AW86+AV87)</f>
        <v>12897480.909999995</v>
      </c>
      <c r="AY87" s="69">
        <f>IF(AND(B87=1,M87=Parameters!$C$27),0,IF(AND(K87&lt;=Parameters!$C$3,M87&gt;M86),0,IF(M87&lt;M86,0,1)))</f>
        <v>0</v>
      </c>
      <c r="AZ87" s="63">
        <f>IF(AND(B87=1,N87=Parameters!$C$28),0,IF(AND(K87&lt;&gt;K86,N87&gt;N86),0,IF(N87=N86,0,1)))</f>
        <v>0</v>
      </c>
      <c r="BA87" s="76">
        <f>IF(AND(B87=1,P87=Parameters!$C$31),0,IF(AND(K87&lt;&gt;K86,N87&lt;=Parameters!$C$7,P87&gt;P86),0,IF(AND(K87&lt;&gt;K86,N87&gt;Parameters!$C$8,P87=P86),0,IF(AND(K87=K86,P87=P86),0,1))))</f>
        <v>0</v>
      </c>
      <c r="BB87" s="76">
        <f t="shared" si="35"/>
        <v>0</v>
      </c>
      <c r="BC87" s="76">
        <f>IF(AND($B87=1,Z87=Parameters!C$13),0,IF(AND($K87&lt;&gt;$K86,MOD($K87-1,Parameters!C$14)=0,Z87&gt;Z86),0,IF(Z87=Z86,0,1)))</f>
        <v>0</v>
      </c>
      <c r="BD87" s="76">
        <f>IF(AND($B87=1,AA87=Parameters!D$13),0,IF(AND($K87&lt;&gt;$K86,MOD($K87-1,Parameters!D$14)=0,AA87&gt;AA86),0,IF(AA87=AA86,0,1)))</f>
        <v>0</v>
      </c>
      <c r="BE87" s="76">
        <f>IF(AND($B87=1,AB87=Parameters!E$13),0,IF(AND($K87&lt;&gt;$K86,MOD($K87-1,Parameters!E$14)=0,AB87&gt;AB86),0,IF(AB87=AB86,0,1)))</f>
        <v>0</v>
      </c>
      <c r="BF87" s="76">
        <f>IF(AND($B87=1,AC87=Parameters!F$13),0,IF(AND($K87&lt;&gt;$K86,MOD($K87-1,Parameters!F$14)=0,AC87&gt;AC86),0,IF(AC87=AC86,0,1)))</f>
        <v>0</v>
      </c>
      <c r="BG87" s="76">
        <f>IF(AND(B87=1,AJ87=Parameters!$C$36),0,IF(AND(I86&lt;Parameters!$C$18,AJ87&gt;AJ86),0,IF(AND(I86=Parameters!$C$19,AJ87=AJ86),0,IF(AND(I86&gt;Parameters!$C$20,AJ87&lt;AJ86),0,1))))</f>
        <v>0</v>
      </c>
      <c r="BH87" s="63">
        <f>IF(B87&lt;&gt;1,IF(AND(AQ87&gt;0,AR87&gt;AR86),0,IF(AND(AQ87&lt;0,AR87&lt;AR86),0,1)),IF(AND(AQ87&gt;0,AR87&gt;Parameters!$C$40),0,IF(AND(AQ87&lt;0,AR87&lt;Parameters!$C$40),0,1)))</f>
        <v>0</v>
      </c>
      <c r="BI87" s="63">
        <f>IF(AND(B87=1,AT87=E87),0,IF(AND(AW86&lt;Parameters!$C$24,AT87=0),0,IF(AND(AW86&lt;Parameters!$C$25,AT86=0,AT87=0),0,IF(AT87=E87,0,1))))</f>
        <v>0</v>
      </c>
      <c r="BJ87" s="63">
        <f>IF(B87&lt;&gt;1,IF(AND(AV87&gt;0,AW87&gt;AW86),0,IF(AND(AV87&lt;0,AW87&lt;AW86),0,1)),IF(AND(AV87&gt;0,AW87&gt;Parameters!$C$40),0,IF(AND(AV87&lt;0,AW87&lt;Parameters!$C$40),0,1)))</f>
        <v>0</v>
      </c>
      <c r="BK87" s="91">
        <f t="shared" si="36"/>
        <v>0</v>
      </c>
      <c r="BL87" s="74"/>
      <c r="BM87" s="74"/>
    </row>
    <row r="88" spans="2:65" x14ac:dyDescent="0.3">
      <c r="B88" s="101">
        <f>Data_Revised!B88</f>
        <v>85</v>
      </c>
      <c r="C88" s="7">
        <f>Data_Revised!C88</f>
        <v>14500</v>
      </c>
      <c r="D88" s="7">
        <f>Data_Revised!D88</f>
        <v>9000</v>
      </c>
      <c r="E88" s="7">
        <f>Data_Revised!E88</f>
        <v>19500</v>
      </c>
      <c r="F88" s="7">
        <f>Data_Revised!F88</f>
        <v>20300</v>
      </c>
      <c r="G88" s="7">
        <f>Data_Revised!G88</f>
        <v>14000</v>
      </c>
      <c r="H88" s="7">
        <f>Data_Revised!H88</f>
        <v>11700</v>
      </c>
      <c r="I88" s="12">
        <f>Data_Revised!I88</f>
        <v>3</v>
      </c>
      <c r="J88" s="8"/>
      <c r="K88" s="56">
        <f t="shared" si="37"/>
        <v>8</v>
      </c>
      <c r="L88" s="60">
        <f>IF(B88=1,0,IF(K88&lt;=Parameters!$C$3,Parameters!$D$3,Parameters!$D$4))</f>
        <v>-0.01</v>
      </c>
      <c r="M88" s="7">
        <f>IF(B88=1,Parameters!$C$27,ROUNDDOWN(M87*(1+L88),0))</f>
        <v>12487</v>
      </c>
      <c r="N88" s="63">
        <f>IF(B88=1,Parameters!$C$28,IF(K88&lt;&gt;K87,ROUND(N87*(1+Parameters!$C$29),2),N87))</f>
        <v>78.97</v>
      </c>
      <c r="O88" s="63">
        <f t="shared" si="22"/>
        <v>986098.39</v>
      </c>
      <c r="P88" s="60">
        <f>IF(K88=1,Parameters!$C$31,IF(K88&lt;&gt;K87,IF(N88&lt;=Parameters!$C$7,P87+Parameters!$D$7,P87+Parameters!$D$8),P87))</f>
        <v>0.10999999999999997</v>
      </c>
      <c r="Q88" s="63">
        <f t="shared" si="23"/>
        <v>70.28</v>
      </c>
      <c r="R88" s="63">
        <f t="shared" si="24"/>
        <v>1019060</v>
      </c>
      <c r="S88" s="7">
        <f t="shared" si="25"/>
        <v>26987</v>
      </c>
      <c r="T88" s="63">
        <f t="shared" si="26"/>
        <v>2005158.3900000001</v>
      </c>
      <c r="U88" s="63">
        <f t="shared" si="27"/>
        <v>74.300900062993293</v>
      </c>
      <c r="V88" s="63">
        <f>ROUND(U88*(1+Parameters!$C$34),2)</f>
        <v>100.31</v>
      </c>
      <c r="W88" s="63">
        <f>ROUNDDOWN(S88*Parameters!$C$33,0)</f>
        <v>10794</v>
      </c>
      <c r="X88" s="66">
        <f t="shared" si="28"/>
        <v>1082746.1400000001</v>
      </c>
      <c r="Y88" s="8"/>
      <c r="Z88" s="69">
        <f>IF($B88=1,Parameters!C$13,IF(AND($K88&lt;&gt;$K87,MOD($K88-1,Parameters!C$14)=0),ROUND(Z87*(1+Parameters!C$15),2),Z87))</f>
        <v>81.25</v>
      </c>
      <c r="AA88" s="63">
        <f>IF($B88=1,Parameters!D$13,IF(AND($K88&lt;&gt;$K87,MOD($K88-1,Parameters!D$14)=0),ROUND(AA87*(1+Parameters!D$15),2),AA87))</f>
        <v>34.729999999999997</v>
      </c>
      <c r="AB88" s="63">
        <f>IF($B88=1,Parameters!E$13,IF(AND($K88&lt;&gt;$K87,MOD($K88-1,Parameters!E$14)=0),ROUND(AB87*(1+Parameters!E$15),2),AB87))</f>
        <v>46</v>
      </c>
      <c r="AC88" s="63">
        <f>IF($B88=1,Parameters!F$13,IF(AND($K88&lt;&gt;$K87,MOD($K88-1,Parameters!F$14)=0),ROUND(AC87*(1+Parameters!F$15),2),AC87))</f>
        <v>60.5</v>
      </c>
      <c r="AD88" s="63">
        <f t="shared" si="29"/>
        <v>731250</v>
      </c>
      <c r="AE88" s="63">
        <f t="shared" si="29"/>
        <v>677234.99999999988</v>
      </c>
      <c r="AF88" s="63">
        <f t="shared" si="29"/>
        <v>933800</v>
      </c>
      <c r="AG88" s="66">
        <f t="shared" si="29"/>
        <v>847000</v>
      </c>
      <c r="AH88" s="8"/>
      <c r="AI88" s="72">
        <f>IF(B88=1,0,IF(I87&lt;Parameters!$C$18,Parameters!$D$18,IF(I87=Parameters!$C$19,Parameters!$D$19,Parameters!$D$20)))</f>
        <v>0.02</v>
      </c>
      <c r="AJ88" s="63">
        <f>IF(B88=1,Parameters!$C$36,ROUND(AJ87*(1+AI88),2))</f>
        <v>35.97</v>
      </c>
      <c r="AK88" s="63">
        <f>H88/Parameters!$C$38*(Parameters!$C$38-I88)*AJ88</f>
        <v>378764.1</v>
      </c>
      <c r="AL88" s="63">
        <f>I88*Parameters!$C$37</f>
        <v>60000</v>
      </c>
      <c r="AM88" s="66">
        <f t="shared" si="30"/>
        <v>318764.09999999998</v>
      </c>
      <c r="AN88" s="8"/>
      <c r="AO88" s="69">
        <f t="shared" si="31"/>
        <v>3242310.24</v>
      </c>
      <c r="AP88" s="63">
        <f t="shared" si="32"/>
        <v>3413643.39</v>
      </c>
      <c r="AQ88" s="76">
        <f t="shared" si="33"/>
        <v>-231333.15000000002</v>
      </c>
      <c r="AR88" s="66">
        <f>IF(B88=1,Parameters!$C$40+AQ88,AR87+AQ88)</f>
        <v>5713972.7599999951</v>
      </c>
      <c r="AT88" s="56">
        <f>IF(B88=1,E88,IF(AW87&lt;Parameters!$C$24,0,IF(AND(AW87&lt;Parameters!$C$25,AT87=0),0,E88)))</f>
        <v>0</v>
      </c>
      <c r="AU88" s="63">
        <f t="shared" si="21"/>
        <v>0</v>
      </c>
      <c r="AV88" s="76">
        <f t="shared" si="34"/>
        <v>445901.84999999986</v>
      </c>
      <c r="AW88" s="66">
        <f>IF(G88=1,Parameters!$C$40+AV88,AW87+AV88)</f>
        <v>13343382.759999994</v>
      </c>
      <c r="AY88" s="69">
        <f>IF(AND(B88=1,M88=Parameters!$C$27),0,IF(AND(K88&lt;=Parameters!$C$3,M88&gt;M87),0,IF(M88&lt;M87,0,1)))</f>
        <v>0</v>
      </c>
      <c r="AZ88" s="63">
        <f>IF(AND(B88=1,N88=Parameters!$C$28),0,IF(AND(K88&lt;&gt;K87,N88&gt;N87),0,IF(N88=N87,0,1)))</f>
        <v>0</v>
      </c>
      <c r="BA88" s="76">
        <f>IF(AND(B88=1,P88=Parameters!$C$31),0,IF(AND(K88&lt;&gt;K87,N88&lt;=Parameters!$C$7,P88&gt;P87),0,IF(AND(K88&lt;&gt;K87,N88&gt;Parameters!$C$8,P88=P87),0,IF(AND(K88=K87,P88=P87),0,1))))</f>
        <v>0</v>
      </c>
      <c r="BB88" s="76">
        <f t="shared" si="35"/>
        <v>0</v>
      </c>
      <c r="BC88" s="76">
        <f>IF(AND($B88=1,Z88=Parameters!C$13),0,IF(AND($K88&lt;&gt;$K87,MOD($K88-1,Parameters!C$14)=0,Z88&gt;Z87),0,IF(Z88=Z87,0,1)))</f>
        <v>0</v>
      </c>
      <c r="BD88" s="76">
        <f>IF(AND($B88=1,AA88=Parameters!D$13),0,IF(AND($K88&lt;&gt;$K87,MOD($K88-1,Parameters!D$14)=0,AA88&gt;AA87),0,IF(AA88=AA87,0,1)))</f>
        <v>0</v>
      </c>
      <c r="BE88" s="76">
        <f>IF(AND($B88=1,AB88=Parameters!E$13),0,IF(AND($K88&lt;&gt;$K87,MOD($K88-1,Parameters!E$14)=0,AB88&gt;AB87),0,IF(AB88=AB87,0,1)))</f>
        <v>0</v>
      </c>
      <c r="BF88" s="76">
        <f>IF(AND($B88=1,AC88=Parameters!F$13),0,IF(AND($K88&lt;&gt;$K87,MOD($K88-1,Parameters!F$14)=0,AC88&gt;AC87),0,IF(AC88=AC87,0,1)))</f>
        <v>0</v>
      </c>
      <c r="BG88" s="76">
        <f>IF(AND(B88=1,AJ88=Parameters!$C$36),0,IF(AND(I87&lt;Parameters!$C$18,AJ88&gt;AJ87),0,IF(AND(I87=Parameters!$C$19,AJ88=AJ87),0,IF(AND(I87&gt;Parameters!$C$20,AJ88&lt;AJ87),0,1))))</f>
        <v>0</v>
      </c>
      <c r="BH88" s="63">
        <f>IF(B88&lt;&gt;1,IF(AND(AQ88&gt;0,AR88&gt;AR87),0,IF(AND(AQ88&lt;0,AR88&lt;AR87),0,1)),IF(AND(AQ88&gt;0,AR88&gt;Parameters!$C$40),0,IF(AND(AQ88&lt;0,AR88&lt;Parameters!$C$40),0,1)))</f>
        <v>0</v>
      </c>
      <c r="BI88" s="63">
        <f>IF(AND(B88=1,AT88=E88),0,IF(AND(AW87&lt;Parameters!$C$24,AT88=0),0,IF(AND(AW87&lt;Parameters!$C$25,AT87=0,AT88=0),0,IF(AT88=E88,0,1))))</f>
        <v>0</v>
      </c>
      <c r="BJ88" s="63">
        <f>IF(B88&lt;&gt;1,IF(AND(AV88&gt;0,AW88&gt;AW87),0,IF(AND(AV88&lt;0,AW88&lt;AW87),0,1)),IF(AND(AV88&gt;0,AW88&gt;Parameters!$C$40),0,IF(AND(AV88&lt;0,AW88&lt;Parameters!$C$40),0,1)))</f>
        <v>0</v>
      </c>
      <c r="BK88" s="91">
        <f t="shared" si="36"/>
        <v>0</v>
      </c>
      <c r="BL88" s="74"/>
      <c r="BM88" s="74"/>
    </row>
    <row r="89" spans="2:65" x14ac:dyDescent="0.3">
      <c r="B89" s="101">
        <f>Data_Revised!B89</f>
        <v>86</v>
      </c>
      <c r="C89" s="7">
        <f>Data_Revised!C89</f>
        <v>15000</v>
      </c>
      <c r="D89" s="7">
        <f>Data_Revised!D89</f>
        <v>9000</v>
      </c>
      <c r="E89" s="7">
        <f>Data_Revised!E89</f>
        <v>17000</v>
      </c>
      <c r="F89" s="7">
        <f>Data_Revised!F89</f>
        <v>21000</v>
      </c>
      <c r="G89" s="7">
        <f>Data_Revised!G89</f>
        <v>17500</v>
      </c>
      <c r="H89" s="7">
        <f>Data_Revised!H89</f>
        <v>14400</v>
      </c>
      <c r="I89" s="12">
        <f>Data_Revised!I89</f>
        <v>2</v>
      </c>
      <c r="J89" s="8"/>
      <c r="K89" s="56">
        <f t="shared" si="37"/>
        <v>8</v>
      </c>
      <c r="L89" s="60">
        <f>IF(B89=1,0,IF(K89&lt;=Parameters!$C$3,Parameters!$D$3,Parameters!$D$4))</f>
        <v>-0.01</v>
      </c>
      <c r="M89" s="7">
        <f>IF(B89=1,Parameters!$C$27,ROUNDDOWN(M88*(1+L89),0))</f>
        <v>12362</v>
      </c>
      <c r="N89" s="63">
        <f>IF(B89=1,Parameters!$C$28,IF(K89&lt;&gt;K88,ROUND(N88*(1+Parameters!$C$29),2),N88))</f>
        <v>78.97</v>
      </c>
      <c r="O89" s="63">
        <f t="shared" si="22"/>
        <v>976227.14</v>
      </c>
      <c r="P89" s="60">
        <f>IF(K89=1,Parameters!$C$31,IF(K89&lt;&gt;K88,IF(N89&lt;=Parameters!$C$7,P88+Parameters!$D$7,P88+Parameters!$D$8),P88))</f>
        <v>0.10999999999999997</v>
      </c>
      <c r="Q89" s="63">
        <f t="shared" si="23"/>
        <v>70.28</v>
      </c>
      <c r="R89" s="63">
        <f t="shared" si="24"/>
        <v>1054200</v>
      </c>
      <c r="S89" s="7">
        <f t="shared" si="25"/>
        <v>27362</v>
      </c>
      <c r="T89" s="63">
        <f t="shared" si="26"/>
        <v>2030427.1400000001</v>
      </c>
      <c r="U89" s="63">
        <f t="shared" si="27"/>
        <v>74.206093852788541</v>
      </c>
      <c r="V89" s="63">
        <f>ROUND(U89*(1+Parameters!$C$34),2)</f>
        <v>100.18</v>
      </c>
      <c r="W89" s="63">
        <f>ROUNDDOWN(S89*Parameters!$C$33,0)</f>
        <v>10944</v>
      </c>
      <c r="X89" s="66">
        <f t="shared" si="28"/>
        <v>1096369.9200000002</v>
      </c>
      <c r="Y89" s="8"/>
      <c r="Z89" s="69">
        <f>IF($B89=1,Parameters!C$13,IF(AND($K89&lt;&gt;$K88,MOD($K89-1,Parameters!C$14)=0),ROUND(Z88*(1+Parameters!C$15),2),Z88))</f>
        <v>81.25</v>
      </c>
      <c r="AA89" s="63">
        <f>IF($B89=1,Parameters!D$13,IF(AND($K89&lt;&gt;$K88,MOD($K89-1,Parameters!D$14)=0),ROUND(AA88*(1+Parameters!D$15),2),AA88))</f>
        <v>34.729999999999997</v>
      </c>
      <c r="AB89" s="63">
        <f>IF($B89=1,Parameters!E$13,IF(AND($K89&lt;&gt;$K88,MOD($K89-1,Parameters!E$14)=0),ROUND(AB88*(1+Parameters!E$15),2),AB88))</f>
        <v>46</v>
      </c>
      <c r="AC89" s="63">
        <f>IF($B89=1,Parameters!F$13,IF(AND($K89&lt;&gt;$K88,MOD($K89-1,Parameters!F$14)=0),ROUND(AC88*(1+Parameters!F$15),2),AC88))</f>
        <v>60.5</v>
      </c>
      <c r="AD89" s="63">
        <f t="shared" si="29"/>
        <v>731250</v>
      </c>
      <c r="AE89" s="63">
        <f t="shared" si="29"/>
        <v>590410</v>
      </c>
      <c r="AF89" s="63">
        <f t="shared" si="29"/>
        <v>966000</v>
      </c>
      <c r="AG89" s="66">
        <f t="shared" si="29"/>
        <v>1058750</v>
      </c>
      <c r="AH89" s="8"/>
      <c r="AI89" s="72">
        <f>IF(B89=1,0,IF(I88&lt;Parameters!$C$18,Parameters!$D$18,IF(I88=Parameters!$C$19,Parameters!$D$19,Parameters!$D$20)))</f>
        <v>0.02</v>
      </c>
      <c r="AJ89" s="63">
        <f>IF(B89=1,Parameters!$C$36,ROUND(AJ88*(1+AI89),2))</f>
        <v>36.69</v>
      </c>
      <c r="AK89" s="63">
        <f>H89/Parameters!$C$38*(Parameters!$C$38-I89)*AJ89</f>
        <v>493113.59999999998</v>
      </c>
      <c r="AL89" s="63">
        <f>I89*Parameters!$C$37</f>
        <v>40000</v>
      </c>
      <c r="AM89" s="66">
        <f t="shared" si="30"/>
        <v>453113.59999999998</v>
      </c>
      <c r="AN89" s="8"/>
      <c r="AO89" s="69">
        <f t="shared" si="31"/>
        <v>3614233.52</v>
      </c>
      <c r="AP89" s="63">
        <f t="shared" si="32"/>
        <v>3352087.14</v>
      </c>
      <c r="AQ89" s="76">
        <f t="shared" si="33"/>
        <v>222146.38000000024</v>
      </c>
      <c r="AR89" s="66">
        <f>IF(B89=1,Parameters!$C$40+AQ89,AR88+AQ89)</f>
        <v>5936119.139999995</v>
      </c>
      <c r="AT89" s="56">
        <f>IF(B89=1,E89,IF(AW88&lt;Parameters!$C$24,0,IF(AND(AW88&lt;Parameters!$C$25,AT88=0),0,E89)))</f>
        <v>0</v>
      </c>
      <c r="AU89" s="63">
        <f t="shared" si="21"/>
        <v>0</v>
      </c>
      <c r="AV89" s="76">
        <f t="shared" si="34"/>
        <v>812556.38000000024</v>
      </c>
      <c r="AW89" s="66">
        <f>IF(G89=1,Parameters!$C$40+AV89,AW88+AV89)</f>
        <v>14155939.139999995</v>
      </c>
      <c r="AY89" s="69">
        <f>IF(AND(B89=1,M89=Parameters!$C$27),0,IF(AND(K89&lt;=Parameters!$C$3,M89&gt;M88),0,IF(M89&lt;M88,0,1)))</f>
        <v>0</v>
      </c>
      <c r="AZ89" s="63">
        <f>IF(AND(B89=1,N89=Parameters!$C$28),0,IF(AND(K89&lt;&gt;K88,N89&gt;N88),0,IF(N89=N88,0,1)))</f>
        <v>0</v>
      </c>
      <c r="BA89" s="76">
        <f>IF(AND(B89=1,P89=Parameters!$C$31),0,IF(AND(K89&lt;&gt;K88,N89&lt;=Parameters!$C$7,P89&gt;P88),0,IF(AND(K89&lt;&gt;K88,N89&gt;Parameters!$C$8,P89=P88),0,IF(AND(K89=K88,P89=P88),0,1))))</f>
        <v>0</v>
      </c>
      <c r="BB89" s="76">
        <f t="shared" si="35"/>
        <v>0</v>
      </c>
      <c r="BC89" s="76">
        <f>IF(AND($B89=1,Z89=Parameters!C$13),0,IF(AND($K89&lt;&gt;$K88,MOD($K89-1,Parameters!C$14)=0,Z89&gt;Z88),0,IF(Z89=Z88,0,1)))</f>
        <v>0</v>
      </c>
      <c r="BD89" s="76">
        <f>IF(AND($B89=1,AA89=Parameters!D$13),0,IF(AND($K89&lt;&gt;$K88,MOD($K89-1,Parameters!D$14)=0,AA89&gt;AA88),0,IF(AA89=AA88,0,1)))</f>
        <v>0</v>
      </c>
      <c r="BE89" s="76">
        <f>IF(AND($B89=1,AB89=Parameters!E$13),0,IF(AND($K89&lt;&gt;$K88,MOD($K89-1,Parameters!E$14)=0,AB89&gt;AB88),0,IF(AB89=AB88,0,1)))</f>
        <v>0</v>
      </c>
      <c r="BF89" s="76">
        <f>IF(AND($B89=1,AC89=Parameters!F$13),0,IF(AND($K89&lt;&gt;$K88,MOD($K89-1,Parameters!F$14)=0,AC89&gt;AC88),0,IF(AC89=AC88,0,1)))</f>
        <v>0</v>
      </c>
      <c r="BG89" s="76">
        <f>IF(AND(B89=1,AJ89=Parameters!$C$36),0,IF(AND(I88&lt;Parameters!$C$18,AJ89&gt;AJ88),0,IF(AND(I88=Parameters!$C$19,AJ89=AJ88),0,IF(AND(I88&gt;Parameters!$C$20,AJ89&lt;AJ88),0,1))))</f>
        <v>0</v>
      </c>
      <c r="BH89" s="63">
        <f>IF(B89&lt;&gt;1,IF(AND(AQ89&gt;0,AR89&gt;AR88),0,IF(AND(AQ89&lt;0,AR89&lt;AR88),0,1)),IF(AND(AQ89&gt;0,AR89&gt;Parameters!$C$40),0,IF(AND(AQ89&lt;0,AR89&lt;Parameters!$C$40),0,1)))</f>
        <v>0</v>
      </c>
      <c r="BI89" s="63">
        <f>IF(AND(B89=1,AT89=E89),0,IF(AND(AW88&lt;Parameters!$C$24,AT89=0),0,IF(AND(AW88&lt;Parameters!$C$25,AT88=0,AT89=0),0,IF(AT89=E89,0,1))))</f>
        <v>0</v>
      </c>
      <c r="BJ89" s="63">
        <f>IF(B89&lt;&gt;1,IF(AND(AV89&gt;0,AW89&gt;AW88),0,IF(AND(AV89&lt;0,AW89&lt;AW88),0,1)),IF(AND(AV89&gt;0,AW89&gt;Parameters!$C$40),0,IF(AND(AV89&lt;0,AW89&lt;Parameters!$C$40),0,1)))</f>
        <v>0</v>
      </c>
      <c r="BK89" s="91">
        <f t="shared" si="36"/>
        <v>0</v>
      </c>
      <c r="BL89" s="74"/>
      <c r="BM89" s="74"/>
    </row>
    <row r="90" spans="2:65" x14ac:dyDescent="0.3">
      <c r="B90" s="101">
        <f>Data_Revised!B90</f>
        <v>87</v>
      </c>
      <c r="C90" s="7">
        <f>Data_Revised!C90</f>
        <v>17000</v>
      </c>
      <c r="D90" s="7">
        <f>Data_Revised!D90</f>
        <v>8000</v>
      </c>
      <c r="E90" s="7">
        <f>Data_Revised!E90</f>
        <v>17500</v>
      </c>
      <c r="F90" s="7">
        <f>Data_Revised!F90</f>
        <v>23100</v>
      </c>
      <c r="G90" s="7">
        <f>Data_Revised!G90</f>
        <v>14000</v>
      </c>
      <c r="H90" s="7">
        <f>Data_Revised!H90</f>
        <v>17100</v>
      </c>
      <c r="I90" s="12">
        <f>Data_Revised!I90</f>
        <v>6</v>
      </c>
      <c r="J90" s="8"/>
      <c r="K90" s="56">
        <f t="shared" si="37"/>
        <v>8</v>
      </c>
      <c r="L90" s="60">
        <f>IF(B90=1,0,IF(K90&lt;=Parameters!$C$3,Parameters!$D$3,Parameters!$D$4))</f>
        <v>-0.01</v>
      </c>
      <c r="M90" s="7">
        <f>IF(B90=1,Parameters!$C$27,ROUNDDOWN(M89*(1+L90),0))</f>
        <v>12238</v>
      </c>
      <c r="N90" s="63">
        <f>IF(B90=1,Parameters!$C$28,IF(K90&lt;&gt;K89,ROUND(N89*(1+Parameters!$C$29),2),N89))</f>
        <v>78.97</v>
      </c>
      <c r="O90" s="63">
        <f t="shared" si="22"/>
        <v>966434.86</v>
      </c>
      <c r="P90" s="60">
        <f>IF(K90=1,Parameters!$C$31,IF(K90&lt;&gt;K89,IF(N90&lt;=Parameters!$C$7,P89+Parameters!$D$7,P89+Parameters!$D$8),P89))</f>
        <v>0.10999999999999997</v>
      </c>
      <c r="Q90" s="63">
        <f t="shared" si="23"/>
        <v>70.28</v>
      </c>
      <c r="R90" s="63">
        <f t="shared" si="24"/>
        <v>1194760</v>
      </c>
      <c r="S90" s="7">
        <f t="shared" si="25"/>
        <v>29238</v>
      </c>
      <c r="T90" s="63">
        <f t="shared" si="26"/>
        <v>2161194.86</v>
      </c>
      <c r="U90" s="63">
        <f t="shared" si="27"/>
        <v>73.917328818660636</v>
      </c>
      <c r="V90" s="63">
        <f>ROUND(U90*(1+Parameters!$C$34),2)</f>
        <v>99.79</v>
      </c>
      <c r="W90" s="63">
        <f>ROUNDDOWN(S90*Parameters!$C$33,0)</f>
        <v>11695</v>
      </c>
      <c r="X90" s="66">
        <f t="shared" si="28"/>
        <v>1167044.05</v>
      </c>
      <c r="Y90" s="8"/>
      <c r="Z90" s="69">
        <f>IF($B90=1,Parameters!C$13,IF(AND($K90&lt;&gt;$K89,MOD($K90-1,Parameters!C$14)=0),ROUND(Z89*(1+Parameters!C$15),2),Z89))</f>
        <v>81.25</v>
      </c>
      <c r="AA90" s="63">
        <f>IF($B90=1,Parameters!D$13,IF(AND($K90&lt;&gt;$K89,MOD($K90-1,Parameters!D$14)=0),ROUND(AA89*(1+Parameters!D$15),2),AA89))</f>
        <v>34.729999999999997</v>
      </c>
      <c r="AB90" s="63">
        <f>IF($B90=1,Parameters!E$13,IF(AND($K90&lt;&gt;$K89,MOD($K90-1,Parameters!E$14)=0),ROUND(AB89*(1+Parameters!E$15),2),AB89))</f>
        <v>46</v>
      </c>
      <c r="AC90" s="63">
        <f>IF($B90=1,Parameters!F$13,IF(AND($K90&lt;&gt;$K89,MOD($K90-1,Parameters!F$14)=0),ROUND(AC89*(1+Parameters!F$15),2),AC89))</f>
        <v>60.5</v>
      </c>
      <c r="AD90" s="63">
        <f t="shared" si="29"/>
        <v>650000</v>
      </c>
      <c r="AE90" s="63">
        <f t="shared" si="29"/>
        <v>607775</v>
      </c>
      <c r="AF90" s="63">
        <f t="shared" si="29"/>
        <v>1062600</v>
      </c>
      <c r="AG90" s="66">
        <f t="shared" si="29"/>
        <v>847000</v>
      </c>
      <c r="AH90" s="8"/>
      <c r="AI90" s="72">
        <f>IF(B90=1,0,IF(I89&lt;Parameters!$C$18,Parameters!$D$18,IF(I89=Parameters!$C$19,Parameters!$D$19,Parameters!$D$20)))</f>
        <v>0.02</v>
      </c>
      <c r="AJ90" s="63">
        <f>IF(B90=1,Parameters!$C$36,ROUND(AJ89*(1+AI90),2))</f>
        <v>37.42</v>
      </c>
      <c r="AK90" s="63">
        <f>H90/Parameters!$C$38*(Parameters!$C$38-I90)*AJ90</f>
        <v>511905.60000000003</v>
      </c>
      <c r="AL90" s="63">
        <f>I90*Parameters!$C$37</f>
        <v>120000</v>
      </c>
      <c r="AM90" s="66">
        <f t="shared" si="30"/>
        <v>391905.60000000003</v>
      </c>
      <c r="AN90" s="8"/>
      <c r="AO90" s="69">
        <f t="shared" si="31"/>
        <v>3588549.65</v>
      </c>
      <c r="AP90" s="63">
        <f t="shared" si="32"/>
        <v>3418969.86</v>
      </c>
      <c r="AQ90" s="76">
        <f t="shared" si="33"/>
        <v>49579.790000000445</v>
      </c>
      <c r="AR90" s="66">
        <f>IF(B90=1,Parameters!$C$40+AQ90,AR89+AQ90)</f>
        <v>5985698.929999995</v>
      </c>
      <c r="AT90" s="56">
        <f>IF(B90=1,E90,IF(AW89&lt;Parameters!$C$24,0,IF(AND(AW89&lt;Parameters!$C$25,AT89=0),0,E90)))</f>
        <v>17500</v>
      </c>
      <c r="AU90" s="63">
        <f t="shared" si="21"/>
        <v>607775</v>
      </c>
      <c r="AV90" s="76">
        <f t="shared" si="34"/>
        <v>49579.790000000445</v>
      </c>
      <c r="AW90" s="66">
        <f>IF(G90=1,Parameters!$C$40+AV90,AW89+AV90)</f>
        <v>14205518.929999996</v>
      </c>
      <c r="AY90" s="69">
        <f>IF(AND(B90=1,M90=Parameters!$C$27),0,IF(AND(K90&lt;=Parameters!$C$3,M90&gt;M89),0,IF(M90&lt;M89,0,1)))</f>
        <v>0</v>
      </c>
      <c r="AZ90" s="63">
        <f>IF(AND(B90=1,N90=Parameters!$C$28),0,IF(AND(K90&lt;&gt;K89,N90&gt;N89),0,IF(N90=N89,0,1)))</f>
        <v>0</v>
      </c>
      <c r="BA90" s="76">
        <f>IF(AND(B90=1,P90=Parameters!$C$31),0,IF(AND(K90&lt;&gt;K89,N90&lt;=Parameters!$C$7,P90&gt;P89),0,IF(AND(K90&lt;&gt;K89,N90&gt;Parameters!$C$8,P90=P89),0,IF(AND(K90=K89,P90=P89),0,1))))</f>
        <v>0</v>
      </c>
      <c r="BB90" s="76">
        <f t="shared" si="35"/>
        <v>0</v>
      </c>
      <c r="BC90" s="76">
        <f>IF(AND($B90=1,Z90=Parameters!C$13),0,IF(AND($K90&lt;&gt;$K89,MOD($K90-1,Parameters!C$14)=0,Z90&gt;Z89),0,IF(Z90=Z89,0,1)))</f>
        <v>0</v>
      </c>
      <c r="BD90" s="76">
        <f>IF(AND($B90=1,AA90=Parameters!D$13),0,IF(AND($K90&lt;&gt;$K89,MOD($K90-1,Parameters!D$14)=0,AA90&gt;AA89),0,IF(AA90=AA89,0,1)))</f>
        <v>0</v>
      </c>
      <c r="BE90" s="76">
        <f>IF(AND($B90=1,AB90=Parameters!E$13),0,IF(AND($K90&lt;&gt;$K89,MOD($K90-1,Parameters!E$14)=0,AB90&gt;AB89),0,IF(AB90=AB89,0,1)))</f>
        <v>0</v>
      </c>
      <c r="BF90" s="76">
        <f>IF(AND($B90=1,AC90=Parameters!F$13),0,IF(AND($K90&lt;&gt;$K89,MOD($K90-1,Parameters!F$14)=0,AC90&gt;AC89),0,IF(AC90=AC89,0,1)))</f>
        <v>0</v>
      </c>
      <c r="BG90" s="76">
        <f>IF(AND(B90=1,AJ90=Parameters!$C$36),0,IF(AND(I89&lt;Parameters!$C$18,AJ90&gt;AJ89),0,IF(AND(I89=Parameters!$C$19,AJ90=AJ89),0,IF(AND(I89&gt;Parameters!$C$20,AJ90&lt;AJ89),0,1))))</f>
        <v>0</v>
      </c>
      <c r="BH90" s="63">
        <f>IF(B90&lt;&gt;1,IF(AND(AQ90&gt;0,AR90&gt;AR89),0,IF(AND(AQ90&lt;0,AR90&lt;AR89),0,1)),IF(AND(AQ90&gt;0,AR90&gt;Parameters!$C$40),0,IF(AND(AQ90&lt;0,AR90&lt;Parameters!$C$40),0,1)))</f>
        <v>0</v>
      </c>
      <c r="BI90" s="63">
        <f>IF(AND(B90=1,AT90=E90),0,IF(AND(AW89&lt;Parameters!$C$24,AT90=0),0,IF(AND(AW89&lt;Parameters!$C$25,AT89=0,AT90=0),0,IF(AT90=E90,0,1))))</f>
        <v>0</v>
      </c>
      <c r="BJ90" s="63">
        <f>IF(B90&lt;&gt;1,IF(AND(AV90&gt;0,AW90&gt;AW89),0,IF(AND(AV90&lt;0,AW90&lt;AW89),0,1)),IF(AND(AV90&gt;0,AW90&gt;Parameters!$C$40),0,IF(AND(AV90&lt;0,AW90&lt;Parameters!$C$40),0,1)))</f>
        <v>0</v>
      </c>
      <c r="BK90" s="91">
        <f t="shared" si="36"/>
        <v>0</v>
      </c>
      <c r="BL90" s="74"/>
      <c r="BM90" s="74"/>
    </row>
    <row r="91" spans="2:65" x14ac:dyDescent="0.3">
      <c r="B91" s="101">
        <f>Data_Revised!B91</f>
        <v>88</v>
      </c>
      <c r="C91" s="7">
        <f>Data_Revised!C91</f>
        <v>13500</v>
      </c>
      <c r="D91" s="7">
        <f>Data_Revised!D91</f>
        <v>13500</v>
      </c>
      <c r="E91" s="7">
        <f>Data_Revised!E91</f>
        <v>19000</v>
      </c>
      <c r="F91" s="7">
        <f>Data_Revised!F91</f>
        <v>19600</v>
      </c>
      <c r="G91" s="7">
        <f>Data_Revised!G91</f>
        <v>13300</v>
      </c>
      <c r="H91" s="7">
        <f>Data_Revised!H91</f>
        <v>16200</v>
      </c>
      <c r="I91" s="12">
        <f>Data_Revised!I91</f>
        <v>4</v>
      </c>
      <c r="J91" s="8"/>
      <c r="K91" s="56">
        <f t="shared" si="37"/>
        <v>8</v>
      </c>
      <c r="L91" s="60">
        <f>IF(B91=1,0,IF(K91&lt;=Parameters!$C$3,Parameters!$D$3,Parameters!$D$4))</f>
        <v>-0.01</v>
      </c>
      <c r="M91" s="7">
        <f>IF(B91=1,Parameters!$C$27,ROUNDDOWN(M90*(1+L91),0))</f>
        <v>12115</v>
      </c>
      <c r="N91" s="63">
        <f>IF(B91=1,Parameters!$C$28,IF(K91&lt;&gt;K90,ROUND(N90*(1+Parameters!$C$29),2),N90))</f>
        <v>78.97</v>
      </c>
      <c r="O91" s="63">
        <f t="shared" si="22"/>
        <v>956721.54999999993</v>
      </c>
      <c r="P91" s="60">
        <f>IF(K91=1,Parameters!$C$31,IF(K91&lt;&gt;K90,IF(N91&lt;=Parameters!$C$7,P90+Parameters!$D$7,P90+Parameters!$D$8),P90))</f>
        <v>0.10999999999999997</v>
      </c>
      <c r="Q91" s="63">
        <f t="shared" si="23"/>
        <v>70.28</v>
      </c>
      <c r="R91" s="63">
        <f t="shared" si="24"/>
        <v>948780</v>
      </c>
      <c r="S91" s="7">
        <f t="shared" si="25"/>
        <v>25615</v>
      </c>
      <c r="T91" s="63">
        <f t="shared" si="26"/>
        <v>1905501.5499999998</v>
      </c>
      <c r="U91" s="63">
        <f t="shared" si="27"/>
        <v>74.390066367362863</v>
      </c>
      <c r="V91" s="63">
        <f>ROUND(U91*(1+Parameters!$C$34),2)</f>
        <v>100.43</v>
      </c>
      <c r="W91" s="63">
        <f>ROUNDDOWN(S91*Parameters!$C$33,0)</f>
        <v>10246</v>
      </c>
      <c r="X91" s="66">
        <f t="shared" si="28"/>
        <v>1029005.78</v>
      </c>
      <c r="Y91" s="8"/>
      <c r="Z91" s="69">
        <f>IF($B91=1,Parameters!C$13,IF(AND($K91&lt;&gt;$K90,MOD($K91-1,Parameters!C$14)=0),ROUND(Z90*(1+Parameters!C$15),2),Z90))</f>
        <v>81.25</v>
      </c>
      <c r="AA91" s="63">
        <f>IF($B91=1,Parameters!D$13,IF(AND($K91&lt;&gt;$K90,MOD($K91-1,Parameters!D$14)=0),ROUND(AA90*(1+Parameters!D$15),2),AA90))</f>
        <v>34.729999999999997</v>
      </c>
      <c r="AB91" s="63">
        <f>IF($B91=1,Parameters!E$13,IF(AND($K91&lt;&gt;$K90,MOD($K91-1,Parameters!E$14)=0),ROUND(AB90*(1+Parameters!E$15),2),AB90))</f>
        <v>46</v>
      </c>
      <c r="AC91" s="63">
        <f>IF($B91=1,Parameters!F$13,IF(AND($K91&lt;&gt;$K90,MOD($K91-1,Parameters!F$14)=0),ROUND(AC90*(1+Parameters!F$15),2),AC90))</f>
        <v>60.5</v>
      </c>
      <c r="AD91" s="63">
        <f t="shared" si="29"/>
        <v>1096875</v>
      </c>
      <c r="AE91" s="63">
        <f t="shared" si="29"/>
        <v>659869.99999999988</v>
      </c>
      <c r="AF91" s="63">
        <f t="shared" si="29"/>
        <v>901600</v>
      </c>
      <c r="AG91" s="66">
        <f t="shared" si="29"/>
        <v>804650</v>
      </c>
      <c r="AH91" s="8"/>
      <c r="AI91" s="72">
        <f>IF(B91=1,0,IF(I90&lt;Parameters!$C$18,Parameters!$D$18,IF(I90=Parameters!$C$19,Parameters!$D$19,Parameters!$D$20)))</f>
        <v>-0.01</v>
      </c>
      <c r="AJ91" s="63">
        <f>IF(B91=1,Parameters!$C$36,ROUND(AJ90*(1+AI91),2))</f>
        <v>37.049999999999997</v>
      </c>
      <c r="AK91" s="63">
        <f>H91/Parameters!$C$38*(Parameters!$C$38-I91)*AJ91</f>
        <v>520181.99999999994</v>
      </c>
      <c r="AL91" s="63">
        <f>I91*Parameters!$C$37</f>
        <v>80000</v>
      </c>
      <c r="AM91" s="66">
        <f t="shared" si="30"/>
        <v>440181.99999999994</v>
      </c>
      <c r="AN91" s="8"/>
      <c r="AO91" s="69">
        <f t="shared" si="31"/>
        <v>3255437.7800000003</v>
      </c>
      <c r="AP91" s="63">
        <f t="shared" si="32"/>
        <v>3662246.55</v>
      </c>
      <c r="AQ91" s="76">
        <f t="shared" si="33"/>
        <v>-486808.76999999961</v>
      </c>
      <c r="AR91" s="66">
        <f>IF(B91=1,Parameters!$C$40+AQ91,AR90+AQ91)</f>
        <v>5498890.1599999955</v>
      </c>
      <c r="AT91" s="56">
        <f>IF(B91=1,E91,IF(AW90&lt;Parameters!$C$24,0,IF(AND(AW90&lt;Parameters!$C$25,AT90=0),0,E91)))</f>
        <v>19000</v>
      </c>
      <c r="AU91" s="63">
        <f t="shared" si="21"/>
        <v>659869.99999999988</v>
      </c>
      <c r="AV91" s="76">
        <f t="shared" si="34"/>
        <v>-486808.76999999961</v>
      </c>
      <c r="AW91" s="66">
        <f>IF(G91=1,Parameters!$C$40+AV91,AW90+AV91)</f>
        <v>13718710.159999996</v>
      </c>
      <c r="AY91" s="69">
        <f>IF(AND(B91=1,M91=Parameters!$C$27),0,IF(AND(K91&lt;=Parameters!$C$3,M91&gt;M90),0,IF(M91&lt;M90,0,1)))</f>
        <v>0</v>
      </c>
      <c r="AZ91" s="63">
        <f>IF(AND(B91=1,N91=Parameters!$C$28),0,IF(AND(K91&lt;&gt;K90,N91&gt;N90),0,IF(N91=N90,0,1)))</f>
        <v>0</v>
      </c>
      <c r="BA91" s="76">
        <f>IF(AND(B91=1,P91=Parameters!$C$31),0,IF(AND(K91&lt;&gt;K90,N91&lt;=Parameters!$C$7,P91&gt;P90),0,IF(AND(K91&lt;&gt;K90,N91&gt;Parameters!$C$8,P91=P90),0,IF(AND(K91=K90,P91=P90),0,1))))</f>
        <v>0</v>
      </c>
      <c r="BB91" s="76">
        <f t="shared" si="35"/>
        <v>0</v>
      </c>
      <c r="BC91" s="76">
        <f>IF(AND($B91=1,Z91=Parameters!C$13),0,IF(AND($K91&lt;&gt;$K90,MOD($K91-1,Parameters!C$14)=0,Z91&gt;Z90),0,IF(Z91=Z90,0,1)))</f>
        <v>0</v>
      </c>
      <c r="BD91" s="76">
        <f>IF(AND($B91=1,AA91=Parameters!D$13),0,IF(AND($K91&lt;&gt;$K90,MOD($K91-1,Parameters!D$14)=0,AA91&gt;AA90),0,IF(AA91=AA90,0,1)))</f>
        <v>0</v>
      </c>
      <c r="BE91" s="76">
        <f>IF(AND($B91=1,AB91=Parameters!E$13),0,IF(AND($K91&lt;&gt;$K90,MOD($K91-1,Parameters!E$14)=0,AB91&gt;AB90),0,IF(AB91=AB90,0,1)))</f>
        <v>0</v>
      </c>
      <c r="BF91" s="76">
        <f>IF(AND($B91=1,AC91=Parameters!F$13),0,IF(AND($K91&lt;&gt;$K90,MOD($K91-1,Parameters!F$14)=0,AC91&gt;AC90),0,IF(AC91=AC90,0,1)))</f>
        <v>0</v>
      </c>
      <c r="BG91" s="76">
        <f>IF(AND(B91=1,AJ91=Parameters!$C$36),0,IF(AND(I90&lt;Parameters!$C$18,AJ91&gt;AJ90),0,IF(AND(I90=Parameters!$C$19,AJ91=AJ90),0,IF(AND(I90&gt;Parameters!$C$20,AJ91&lt;AJ90),0,1))))</f>
        <v>0</v>
      </c>
      <c r="BH91" s="63">
        <f>IF(B91&lt;&gt;1,IF(AND(AQ91&gt;0,AR91&gt;AR90),0,IF(AND(AQ91&lt;0,AR91&lt;AR90),0,1)),IF(AND(AQ91&gt;0,AR91&gt;Parameters!$C$40),0,IF(AND(AQ91&lt;0,AR91&lt;Parameters!$C$40),0,1)))</f>
        <v>0</v>
      </c>
      <c r="BI91" s="63">
        <f>IF(AND(B91=1,AT91=E91),0,IF(AND(AW90&lt;Parameters!$C$24,AT91=0),0,IF(AND(AW90&lt;Parameters!$C$25,AT90=0,AT91=0),0,IF(AT91=E91,0,1))))</f>
        <v>0</v>
      </c>
      <c r="BJ91" s="63">
        <f>IF(B91&lt;&gt;1,IF(AND(AV91&gt;0,AW91&gt;AW90),0,IF(AND(AV91&lt;0,AW91&lt;AW90),0,1)),IF(AND(AV91&gt;0,AW91&gt;Parameters!$C$40),0,IF(AND(AV91&lt;0,AW91&lt;Parameters!$C$40),0,1)))</f>
        <v>0</v>
      </c>
      <c r="BK91" s="91">
        <f t="shared" si="36"/>
        <v>0</v>
      </c>
      <c r="BL91" s="74"/>
      <c r="BM91" s="74"/>
    </row>
    <row r="92" spans="2:65" x14ac:dyDescent="0.3">
      <c r="B92" s="101">
        <f>Data_Revised!B92</f>
        <v>89</v>
      </c>
      <c r="C92" s="7">
        <f>Data_Revised!C92</f>
        <v>16500</v>
      </c>
      <c r="D92" s="7">
        <f>Data_Revised!D92</f>
        <v>11000</v>
      </c>
      <c r="E92" s="7">
        <f>Data_Revised!E92</f>
        <v>21500</v>
      </c>
      <c r="F92" s="7">
        <f>Data_Revised!F92</f>
        <v>21700</v>
      </c>
      <c r="G92" s="7">
        <f>Data_Revised!G92</f>
        <v>17500</v>
      </c>
      <c r="H92" s="7">
        <f>Data_Revised!H92</f>
        <v>18300</v>
      </c>
      <c r="I92" s="12">
        <f>Data_Revised!I92</f>
        <v>5</v>
      </c>
      <c r="J92" s="8"/>
      <c r="K92" s="56">
        <f t="shared" si="37"/>
        <v>8</v>
      </c>
      <c r="L92" s="60">
        <f>IF(B92=1,0,IF(K92&lt;=Parameters!$C$3,Parameters!$D$3,Parameters!$D$4))</f>
        <v>-0.01</v>
      </c>
      <c r="M92" s="7">
        <f>IF(B92=1,Parameters!$C$27,ROUNDDOWN(M91*(1+L92),0))</f>
        <v>11993</v>
      </c>
      <c r="N92" s="63">
        <f>IF(B92=1,Parameters!$C$28,IF(K92&lt;&gt;K91,ROUND(N91*(1+Parameters!$C$29),2),N91))</f>
        <v>78.97</v>
      </c>
      <c r="O92" s="63">
        <f t="shared" si="22"/>
        <v>947087.21</v>
      </c>
      <c r="P92" s="60">
        <f>IF(K92=1,Parameters!$C$31,IF(K92&lt;&gt;K91,IF(N92&lt;=Parameters!$C$7,P91+Parameters!$D$7,P91+Parameters!$D$8),P91))</f>
        <v>0.10999999999999997</v>
      </c>
      <c r="Q92" s="63">
        <f t="shared" si="23"/>
        <v>70.28</v>
      </c>
      <c r="R92" s="63">
        <f t="shared" si="24"/>
        <v>1159620</v>
      </c>
      <c r="S92" s="7">
        <f t="shared" si="25"/>
        <v>28493</v>
      </c>
      <c r="T92" s="63">
        <f t="shared" si="26"/>
        <v>2106707.21</v>
      </c>
      <c r="U92" s="63">
        <f t="shared" si="27"/>
        <v>73.937711367704352</v>
      </c>
      <c r="V92" s="63">
        <f>ROUND(U92*(1+Parameters!$C$34),2)</f>
        <v>99.82</v>
      </c>
      <c r="W92" s="63">
        <f>ROUNDDOWN(S92*Parameters!$C$33,0)</f>
        <v>11397</v>
      </c>
      <c r="X92" s="66">
        <f t="shared" si="28"/>
        <v>1137648.54</v>
      </c>
      <c r="Y92" s="8"/>
      <c r="Z92" s="69">
        <f>IF($B92=1,Parameters!C$13,IF(AND($K92&lt;&gt;$K91,MOD($K92-1,Parameters!C$14)=0),ROUND(Z91*(1+Parameters!C$15),2),Z91))</f>
        <v>81.25</v>
      </c>
      <c r="AA92" s="63">
        <f>IF($B92=1,Parameters!D$13,IF(AND($K92&lt;&gt;$K91,MOD($K92-1,Parameters!D$14)=0),ROUND(AA91*(1+Parameters!D$15),2),AA91))</f>
        <v>34.729999999999997</v>
      </c>
      <c r="AB92" s="63">
        <f>IF($B92=1,Parameters!E$13,IF(AND($K92&lt;&gt;$K91,MOD($K92-1,Parameters!E$14)=0),ROUND(AB91*(1+Parameters!E$15),2),AB91))</f>
        <v>46</v>
      </c>
      <c r="AC92" s="63">
        <f>IF($B92=1,Parameters!F$13,IF(AND($K92&lt;&gt;$K91,MOD($K92-1,Parameters!F$14)=0),ROUND(AC91*(1+Parameters!F$15),2),AC91))</f>
        <v>60.5</v>
      </c>
      <c r="AD92" s="63">
        <f t="shared" si="29"/>
        <v>893750</v>
      </c>
      <c r="AE92" s="63">
        <f t="shared" si="29"/>
        <v>746694.99999999988</v>
      </c>
      <c r="AF92" s="63">
        <f t="shared" si="29"/>
        <v>998200</v>
      </c>
      <c r="AG92" s="66">
        <f t="shared" si="29"/>
        <v>1058750</v>
      </c>
      <c r="AH92" s="8"/>
      <c r="AI92" s="72">
        <f>IF(B92=1,0,IF(I91&lt;Parameters!$C$18,Parameters!$D$18,IF(I91=Parameters!$C$19,Parameters!$D$19,Parameters!$D$20)))</f>
        <v>0</v>
      </c>
      <c r="AJ92" s="63">
        <f>IF(B92=1,Parameters!$C$36,ROUND(AJ91*(1+AI92),2))</f>
        <v>37.049999999999997</v>
      </c>
      <c r="AK92" s="63">
        <f>H92/Parameters!$C$38*(Parameters!$C$38-I92)*AJ92</f>
        <v>565012.5</v>
      </c>
      <c r="AL92" s="63">
        <f>I92*Parameters!$C$37</f>
        <v>100000</v>
      </c>
      <c r="AM92" s="66">
        <f t="shared" si="30"/>
        <v>465012.5</v>
      </c>
      <c r="AN92" s="8"/>
      <c r="AO92" s="69">
        <f t="shared" si="31"/>
        <v>3759611.04</v>
      </c>
      <c r="AP92" s="63">
        <f t="shared" si="32"/>
        <v>3747152.21</v>
      </c>
      <c r="AQ92" s="76">
        <f t="shared" si="33"/>
        <v>-87541.169999999925</v>
      </c>
      <c r="AR92" s="66">
        <f>IF(B92=1,Parameters!$C$40+AQ92,AR91+AQ92)</f>
        <v>5411348.9899999956</v>
      </c>
      <c r="AT92" s="56">
        <f>IF(B92=1,E92,IF(AW91&lt;Parameters!$C$24,0,IF(AND(AW91&lt;Parameters!$C$25,AT91=0),0,E92)))</f>
        <v>21500</v>
      </c>
      <c r="AU92" s="63">
        <f t="shared" si="21"/>
        <v>746694.99999999988</v>
      </c>
      <c r="AV92" s="76">
        <f t="shared" si="34"/>
        <v>-87541.169999999925</v>
      </c>
      <c r="AW92" s="66">
        <f>IF(G92=1,Parameters!$C$40+AV92,AW91+AV92)</f>
        <v>13631168.989999996</v>
      </c>
      <c r="AY92" s="69">
        <f>IF(AND(B92=1,M92=Parameters!$C$27),0,IF(AND(K92&lt;=Parameters!$C$3,M92&gt;M91),0,IF(M92&lt;M91,0,1)))</f>
        <v>0</v>
      </c>
      <c r="AZ92" s="63">
        <f>IF(AND(B92=1,N92=Parameters!$C$28),0,IF(AND(K92&lt;&gt;K91,N92&gt;N91),0,IF(N92=N91,0,1)))</f>
        <v>0</v>
      </c>
      <c r="BA92" s="76">
        <f>IF(AND(B92=1,P92=Parameters!$C$31),0,IF(AND(K92&lt;&gt;K91,N92&lt;=Parameters!$C$7,P92&gt;P91),0,IF(AND(K92&lt;&gt;K91,N92&gt;Parameters!$C$8,P92=P91),0,IF(AND(K92=K91,P92=P91),0,1))))</f>
        <v>0</v>
      </c>
      <c r="BB92" s="76">
        <f t="shared" si="35"/>
        <v>0</v>
      </c>
      <c r="BC92" s="76">
        <f>IF(AND($B92=1,Z92=Parameters!C$13),0,IF(AND($K92&lt;&gt;$K91,MOD($K92-1,Parameters!C$14)=0,Z92&gt;Z91),0,IF(Z92=Z91,0,1)))</f>
        <v>0</v>
      </c>
      <c r="BD92" s="76">
        <f>IF(AND($B92=1,AA92=Parameters!D$13),0,IF(AND($K92&lt;&gt;$K91,MOD($K92-1,Parameters!D$14)=0,AA92&gt;AA91),0,IF(AA92=AA91,0,1)))</f>
        <v>0</v>
      </c>
      <c r="BE92" s="76">
        <f>IF(AND($B92=1,AB92=Parameters!E$13),0,IF(AND($K92&lt;&gt;$K91,MOD($K92-1,Parameters!E$14)=0,AB92&gt;AB91),0,IF(AB92=AB91,0,1)))</f>
        <v>0</v>
      </c>
      <c r="BF92" s="76">
        <f>IF(AND($B92=1,AC92=Parameters!F$13),0,IF(AND($K92&lt;&gt;$K91,MOD($K92-1,Parameters!F$14)=0,AC92&gt;AC91),0,IF(AC92=AC91,0,1)))</f>
        <v>0</v>
      </c>
      <c r="BG92" s="76">
        <f>IF(AND(B92=1,AJ92=Parameters!$C$36),0,IF(AND(I91&lt;Parameters!$C$18,AJ92&gt;AJ91),0,IF(AND(I91=Parameters!$C$19,AJ92=AJ91),0,IF(AND(I91&gt;Parameters!$C$20,AJ92&lt;AJ91),0,1))))</f>
        <v>0</v>
      </c>
      <c r="BH92" s="63">
        <f>IF(B92&lt;&gt;1,IF(AND(AQ92&gt;0,AR92&gt;AR91),0,IF(AND(AQ92&lt;0,AR92&lt;AR91),0,1)),IF(AND(AQ92&gt;0,AR92&gt;Parameters!$C$40),0,IF(AND(AQ92&lt;0,AR92&lt;Parameters!$C$40),0,1)))</f>
        <v>0</v>
      </c>
      <c r="BI92" s="63">
        <f>IF(AND(B92=1,AT92=E92),0,IF(AND(AW91&lt;Parameters!$C$24,AT92=0),0,IF(AND(AW91&lt;Parameters!$C$25,AT91=0,AT92=0),0,IF(AT92=E92,0,1))))</f>
        <v>0</v>
      </c>
      <c r="BJ92" s="63">
        <f>IF(B92&lt;&gt;1,IF(AND(AV92&gt;0,AW92&gt;AW91),0,IF(AND(AV92&lt;0,AW92&lt;AW91),0,1)),IF(AND(AV92&gt;0,AW92&gt;Parameters!$C$40),0,IF(AND(AV92&lt;0,AW92&lt;Parameters!$C$40),0,1)))</f>
        <v>0</v>
      </c>
      <c r="BK92" s="91">
        <f t="shared" si="36"/>
        <v>0</v>
      </c>
      <c r="BL92" s="74"/>
      <c r="BM92" s="74"/>
    </row>
    <row r="93" spans="2:65" x14ac:dyDescent="0.3">
      <c r="B93" s="101">
        <f>Data_Revised!B93</f>
        <v>90</v>
      </c>
      <c r="C93" s="7">
        <f>Data_Revised!C93</f>
        <v>17500</v>
      </c>
      <c r="D93" s="7">
        <f>Data_Revised!D93</f>
        <v>9500</v>
      </c>
      <c r="E93" s="7">
        <f>Data_Revised!E93</f>
        <v>19500</v>
      </c>
      <c r="F93" s="7">
        <f>Data_Revised!F93</f>
        <v>21700</v>
      </c>
      <c r="G93" s="7">
        <f>Data_Revised!G93</f>
        <v>13300</v>
      </c>
      <c r="H93" s="7">
        <f>Data_Revised!H93</f>
        <v>18900</v>
      </c>
      <c r="I93" s="12">
        <f>Data_Revised!I93</f>
        <v>5</v>
      </c>
      <c r="J93" s="8"/>
      <c r="K93" s="56">
        <f t="shared" si="37"/>
        <v>8</v>
      </c>
      <c r="L93" s="60">
        <f>IF(B93=1,0,IF(K93&lt;=Parameters!$C$3,Parameters!$D$3,Parameters!$D$4))</f>
        <v>-0.01</v>
      </c>
      <c r="M93" s="7">
        <f>IF(B93=1,Parameters!$C$27,ROUNDDOWN(M92*(1+L93),0))</f>
        <v>11873</v>
      </c>
      <c r="N93" s="63">
        <f>IF(B93=1,Parameters!$C$28,IF(K93&lt;&gt;K92,ROUND(N92*(1+Parameters!$C$29),2),N92))</f>
        <v>78.97</v>
      </c>
      <c r="O93" s="63">
        <f t="shared" si="22"/>
        <v>937610.80999999994</v>
      </c>
      <c r="P93" s="60">
        <f>IF(K93=1,Parameters!$C$31,IF(K93&lt;&gt;K92,IF(N93&lt;=Parameters!$C$7,P92+Parameters!$D$7,P92+Parameters!$D$8),P92))</f>
        <v>0.10999999999999997</v>
      </c>
      <c r="Q93" s="63">
        <f t="shared" si="23"/>
        <v>70.28</v>
      </c>
      <c r="R93" s="63">
        <f t="shared" si="24"/>
        <v>1229900</v>
      </c>
      <c r="S93" s="7">
        <f t="shared" si="25"/>
        <v>29373</v>
      </c>
      <c r="T93" s="63">
        <f t="shared" si="26"/>
        <v>2167510.81</v>
      </c>
      <c r="U93" s="63">
        <f t="shared" si="27"/>
        <v>73.792626221359754</v>
      </c>
      <c r="V93" s="63">
        <f>ROUND(U93*(1+Parameters!$C$34),2)</f>
        <v>99.62</v>
      </c>
      <c r="W93" s="63">
        <f>ROUNDDOWN(S93*Parameters!$C$33,0)</f>
        <v>11749</v>
      </c>
      <c r="X93" s="66">
        <f t="shared" si="28"/>
        <v>1170435.3800000001</v>
      </c>
      <c r="Y93" s="8"/>
      <c r="Z93" s="69">
        <f>IF($B93=1,Parameters!C$13,IF(AND($K93&lt;&gt;$K92,MOD($K93-1,Parameters!C$14)=0),ROUND(Z92*(1+Parameters!C$15),2),Z92))</f>
        <v>81.25</v>
      </c>
      <c r="AA93" s="63">
        <f>IF($B93=1,Parameters!D$13,IF(AND($K93&lt;&gt;$K92,MOD($K93-1,Parameters!D$14)=0),ROUND(AA92*(1+Parameters!D$15),2),AA92))</f>
        <v>34.729999999999997</v>
      </c>
      <c r="AB93" s="63">
        <f>IF($B93=1,Parameters!E$13,IF(AND($K93&lt;&gt;$K92,MOD($K93-1,Parameters!E$14)=0),ROUND(AB92*(1+Parameters!E$15),2),AB92))</f>
        <v>46</v>
      </c>
      <c r="AC93" s="63">
        <f>IF($B93=1,Parameters!F$13,IF(AND($K93&lt;&gt;$K92,MOD($K93-1,Parameters!F$14)=0),ROUND(AC92*(1+Parameters!F$15),2),AC92))</f>
        <v>60.5</v>
      </c>
      <c r="AD93" s="63">
        <f t="shared" si="29"/>
        <v>771875</v>
      </c>
      <c r="AE93" s="63">
        <f t="shared" si="29"/>
        <v>677234.99999999988</v>
      </c>
      <c r="AF93" s="63">
        <f t="shared" si="29"/>
        <v>998200</v>
      </c>
      <c r="AG93" s="66">
        <f t="shared" si="29"/>
        <v>804650</v>
      </c>
      <c r="AH93" s="8"/>
      <c r="AI93" s="72">
        <f>IF(B93=1,0,IF(I92&lt;Parameters!$C$18,Parameters!$D$18,IF(I92=Parameters!$C$19,Parameters!$D$19,Parameters!$D$20)))</f>
        <v>-0.01</v>
      </c>
      <c r="AJ93" s="63">
        <f>IF(B93=1,Parameters!$C$36,ROUND(AJ92*(1+AI93),2))</f>
        <v>36.68</v>
      </c>
      <c r="AK93" s="63">
        <f>H93/Parameters!$C$38*(Parameters!$C$38-I93)*AJ93</f>
        <v>577710</v>
      </c>
      <c r="AL93" s="63">
        <f>I93*Parameters!$C$37</f>
        <v>100000</v>
      </c>
      <c r="AM93" s="66">
        <f t="shared" si="30"/>
        <v>477710</v>
      </c>
      <c r="AN93" s="8"/>
      <c r="AO93" s="69">
        <f t="shared" si="31"/>
        <v>3550995.38</v>
      </c>
      <c r="AP93" s="63">
        <f t="shared" si="32"/>
        <v>3616620.81</v>
      </c>
      <c r="AQ93" s="76">
        <f t="shared" si="33"/>
        <v>-165625.4299999997</v>
      </c>
      <c r="AR93" s="66">
        <f>IF(B93=1,Parameters!$C$40+AQ93,AR92+AQ93)</f>
        <v>5245723.5599999959</v>
      </c>
      <c r="AT93" s="56">
        <f>IF(B93=1,E93,IF(AW92&lt;Parameters!$C$24,0,IF(AND(AW92&lt;Parameters!$C$25,AT92=0),0,E93)))</f>
        <v>19500</v>
      </c>
      <c r="AU93" s="63">
        <f t="shared" si="21"/>
        <v>677234.99999999988</v>
      </c>
      <c r="AV93" s="76">
        <f t="shared" si="34"/>
        <v>-165625.4299999997</v>
      </c>
      <c r="AW93" s="66">
        <f>IF(G93=1,Parameters!$C$40+AV93,AW92+AV93)</f>
        <v>13465543.559999997</v>
      </c>
      <c r="AY93" s="69">
        <f>IF(AND(B93=1,M93=Parameters!$C$27),0,IF(AND(K93&lt;=Parameters!$C$3,M93&gt;M92),0,IF(M93&lt;M92,0,1)))</f>
        <v>0</v>
      </c>
      <c r="AZ93" s="63">
        <f>IF(AND(B93=1,N93=Parameters!$C$28),0,IF(AND(K93&lt;&gt;K92,N93&gt;N92),0,IF(N93=N92,0,1)))</f>
        <v>0</v>
      </c>
      <c r="BA93" s="76">
        <f>IF(AND(B93=1,P93=Parameters!$C$31),0,IF(AND(K93&lt;&gt;K92,N93&lt;=Parameters!$C$7,P93&gt;P92),0,IF(AND(K93&lt;&gt;K92,N93&gt;Parameters!$C$8,P93=P92),0,IF(AND(K93=K92,P93=P92),0,1))))</f>
        <v>0</v>
      </c>
      <c r="BB93" s="76">
        <f t="shared" si="35"/>
        <v>0</v>
      </c>
      <c r="BC93" s="76">
        <f>IF(AND($B93=1,Z93=Parameters!C$13),0,IF(AND($K93&lt;&gt;$K92,MOD($K93-1,Parameters!C$14)=0,Z93&gt;Z92),0,IF(Z93=Z92,0,1)))</f>
        <v>0</v>
      </c>
      <c r="BD93" s="76">
        <f>IF(AND($B93=1,AA93=Parameters!D$13),0,IF(AND($K93&lt;&gt;$K92,MOD($K93-1,Parameters!D$14)=0,AA93&gt;AA92),0,IF(AA93=AA92,0,1)))</f>
        <v>0</v>
      </c>
      <c r="BE93" s="76">
        <f>IF(AND($B93=1,AB93=Parameters!E$13),0,IF(AND($K93&lt;&gt;$K92,MOD($K93-1,Parameters!E$14)=0,AB93&gt;AB92),0,IF(AB93=AB92,0,1)))</f>
        <v>0</v>
      </c>
      <c r="BF93" s="76">
        <f>IF(AND($B93=1,AC93=Parameters!F$13),0,IF(AND($K93&lt;&gt;$K92,MOD($K93-1,Parameters!F$14)=0,AC93&gt;AC92),0,IF(AC93=AC92,0,1)))</f>
        <v>0</v>
      </c>
      <c r="BG93" s="76">
        <f>IF(AND(B93=1,AJ93=Parameters!$C$36),0,IF(AND(I92&lt;Parameters!$C$18,AJ93&gt;AJ92),0,IF(AND(I92=Parameters!$C$19,AJ93=AJ92),0,IF(AND(I92&gt;Parameters!$C$20,AJ93&lt;AJ92),0,1))))</f>
        <v>0</v>
      </c>
      <c r="BH93" s="63">
        <f>IF(B93&lt;&gt;1,IF(AND(AQ93&gt;0,AR93&gt;AR92),0,IF(AND(AQ93&lt;0,AR93&lt;AR92),0,1)),IF(AND(AQ93&gt;0,AR93&gt;Parameters!$C$40),0,IF(AND(AQ93&lt;0,AR93&lt;Parameters!$C$40),0,1)))</f>
        <v>0</v>
      </c>
      <c r="BI93" s="63">
        <f>IF(AND(B93=1,AT93=E93),0,IF(AND(AW92&lt;Parameters!$C$24,AT93=0),0,IF(AND(AW92&lt;Parameters!$C$25,AT92=0,AT93=0),0,IF(AT93=E93,0,1))))</f>
        <v>0</v>
      </c>
      <c r="BJ93" s="63">
        <f>IF(B93&lt;&gt;1,IF(AND(AV93&gt;0,AW93&gt;AW92),0,IF(AND(AV93&lt;0,AW93&lt;AW92),0,1)),IF(AND(AV93&gt;0,AW93&gt;Parameters!$C$40),0,IF(AND(AV93&lt;0,AW93&lt;Parameters!$C$40),0,1)))</f>
        <v>0</v>
      </c>
      <c r="BK93" s="91">
        <f t="shared" si="36"/>
        <v>0</v>
      </c>
      <c r="BL93" s="74"/>
      <c r="BM93" s="74"/>
    </row>
    <row r="94" spans="2:65" x14ac:dyDescent="0.3">
      <c r="B94" s="101">
        <f>Data_Revised!B94</f>
        <v>91</v>
      </c>
      <c r="C94" s="7">
        <f>Data_Revised!C94</f>
        <v>14000</v>
      </c>
      <c r="D94" s="7">
        <f>Data_Revised!D94</f>
        <v>9500</v>
      </c>
      <c r="E94" s="7">
        <f>Data_Revised!E94</f>
        <v>19000</v>
      </c>
      <c r="F94" s="7">
        <f>Data_Revised!F94</f>
        <v>21700</v>
      </c>
      <c r="G94" s="7">
        <f>Data_Revised!G94</f>
        <v>16099.999999999998</v>
      </c>
      <c r="H94" s="7">
        <f>Data_Revised!H94</f>
        <v>12900</v>
      </c>
      <c r="I94" s="12">
        <f>Data_Revised!I94</f>
        <v>1</v>
      </c>
      <c r="J94" s="8"/>
      <c r="K94" s="56">
        <f t="shared" si="37"/>
        <v>8</v>
      </c>
      <c r="L94" s="60">
        <f>IF(B94=1,0,IF(K94&lt;=Parameters!$C$3,Parameters!$D$3,Parameters!$D$4))</f>
        <v>-0.01</v>
      </c>
      <c r="M94" s="7">
        <f>IF(B94=1,Parameters!$C$27,ROUNDDOWN(M93*(1+L94),0))</f>
        <v>11754</v>
      </c>
      <c r="N94" s="63">
        <f>IF(B94=1,Parameters!$C$28,IF(K94&lt;&gt;K93,ROUND(N93*(1+Parameters!$C$29),2),N93))</f>
        <v>78.97</v>
      </c>
      <c r="O94" s="63">
        <f t="shared" si="22"/>
        <v>928213.38</v>
      </c>
      <c r="P94" s="60">
        <f>IF(K94=1,Parameters!$C$31,IF(K94&lt;&gt;K93,IF(N94&lt;=Parameters!$C$7,P93+Parameters!$D$7,P93+Parameters!$D$8),P93))</f>
        <v>0.10999999999999997</v>
      </c>
      <c r="Q94" s="63">
        <f t="shared" si="23"/>
        <v>70.28</v>
      </c>
      <c r="R94" s="63">
        <f t="shared" si="24"/>
        <v>983920</v>
      </c>
      <c r="S94" s="7">
        <f t="shared" si="25"/>
        <v>25754</v>
      </c>
      <c r="T94" s="63">
        <f t="shared" si="26"/>
        <v>1912133.38</v>
      </c>
      <c r="U94" s="63">
        <f t="shared" si="27"/>
        <v>74.2460736196319</v>
      </c>
      <c r="V94" s="63">
        <f>ROUND(U94*(1+Parameters!$C$34),2)</f>
        <v>100.23</v>
      </c>
      <c r="W94" s="63">
        <f>ROUNDDOWN(S94*Parameters!$C$33,0)</f>
        <v>10301</v>
      </c>
      <c r="X94" s="66">
        <f t="shared" si="28"/>
        <v>1032469.2300000001</v>
      </c>
      <c r="Y94" s="8"/>
      <c r="Z94" s="69">
        <f>IF($B94=1,Parameters!C$13,IF(AND($K94&lt;&gt;$K93,MOD($K94-1,Parameters!C$14)=0),ROUND(Z93*(1+Parameters!C$15),2),Z93))</f>
        <v>81.25</v>
      </c>
      <c r="AA94" s="63">
        <f>IF($B94=1,Parameters!D$13,IF(AND($K94&lt;&gt;$K93,MOD($K94-1,Parameters!D$14)=0),ROUND(AA93*(1+Parameters!D$15),2),AA93))</f>
        <v>34.729999999999997</v>
      </c>
      <c r="AB94" s="63">
        <f>IF($B94=1,Parameters!E$13,IF(AND($K94&lt;&gt;$K93,MOD($K94-1,Parameters!E$14)=0),ROUND(AB93*(1+Parameters!E$15),2),AB93))</f>
        <v>46</v>
      </c>
      <c r="AC94" s="63">
        <f>IF($B94=1,Parameters!F$13,IF(AND($K94&lt;&gt;$K93,MOD($K94-1,Parameters!F$14)=0),ROUND(AC93*(1+Parameters!F$15),2),AC93))</f>
        <v>60.5</v>
      </c>
      <c r="AD94" s="63">
        <f t="shared" si="29"/>
        <v>771875</v>
      </c>
      <c r="AE94" s="63">
        <f t="shared" si="29"/>
        <v>659869.99999999988</v>
      </c>
      <c r="AF94" s="63">
        <f t="shared" si="29"/>
        <v>998200</v>
      </c>
      <c r="AG94" s="66">
        <f t="shared" si="29"/>
        <v>974049.99999999988</v>
      </c>
      <c r="AH94" s="8"/>
      <c r="AI94" s="72">
        <f>IF(B94=1,0,IF(I93&lt;Parameters!$C$18,Parameters!$D$18,IF(I93=Parameters!$C$19,Parameters!$D$19,Parameters!$D$20)))</f>
        <v>-0.01</v>
      </c>
      <c r="AJ94" s="63">
        <f>IF(B94=1,Parameters!$C$36,ROUND(AJ93*(1+AI94),2))</f>
        <v>36.31</v>
      </c>
      <c r="AK94" s="63">
        <f>H94/Parameters!$C$38*(Parameters!$C$38-I94)*AJ94</f>
        <v>452785.7</v>
      </c>
      <c r="AL94" s="63">
        <f>I94*Parameters!$C$37</f>
        <v>20000</v>
      </c>
      <c r="AM94" s="66">
        <f t="shared" si="30"/>
        <v>432785.7</v>
      </c>
      <c r="AN94" s="8"/>
      <c r="AO94" s="69">
        <f t="shared" si="31"/>
        <v>3457504.93</v>
      </c>
      <c r="AP94" s="63">
        <f t="shared" si="32"/>
        <v>3343878.38</v>
      </c>
      <c r="AQ94" s="76">
        <f t="shared" si="33"/>
        <v>93626.549999999988</v>
      </c>
      <c r="AR94" s="66">
        <f>IF(B94=1,Parameters!$C$40+AQ94,AR93+AQ94)</f>
        <v>5339350.1099999957</v>
      </c>
      <c r="AT94" s="56">
        <f>IF(B94=1,E94,IF(AW93&lt;Parameters!$C$24,0,IF(AND(AW93&lt;Parameters!$C$25,AT93=0),0,E94)))</f>
        <v>19000</v>
      </c>
      <c r="AU94" s="63">
        <f t="shared" si="21"/>
        <v>659869.99999999988</v>
      </c>
      <c r="AV94" s="76">
        <f t="shared" si="34"/>
        <v>93626.549999999988</v>
      </c>
      <c r="AW94" s="66">
        <f>IF(G94=1,Parameters!$C$40+AV94,AW93+AV94)</f>
        <v>13559170.109999998</v>
      </c>
      <c r="AY94" s="69">
        <f>IF(AND(B94=1,M94=Parameters!$C$27),0,IF(AND(K94&lt;=Parameters!$C$3,M94&gt;M93),0,IF(M94&lt;M93,0,1)))</f>
        <v>0</v>
      </c>
      <c r="AZ94" s="63">
        <f>IF(AND(B94=1,N94=Parameters!$C$28),0,IF(AND(K94&lt;&gt;K93,N94&gt;N93),0,IF(N94=N93,0,1)))</f>
        <v>0</v>
      </c>
      <c r="BA94" s="76">
        <f>IF(AND(B94=1,P94=Parameters!$C$31),0,IF(AND(K94&lt;&gt;K93,N94&lt;=Parameters!$C$7,P94&gt;P93),0,IF(AND(K94&lt;&gt;K93,N94&gt;Parameters!$C$8,P94=P93),0,IF(AND(K94=K93,P94=P93),0,1))))</f>
        <v>0</v>
      </c>
      <c r="BB94" s="76">
        <f t="shared" si="35"/>
        <v>0</v>
      </c>
      <c r="BC94" s="76">
        <f>IF(AND($B94=1,Z94=Parameters!C$13),0,IF(AND($K94&lt;&gt;$K93,MOD($K94-1,Parameters!C$14)=0,Z94&gt;Z93),0,IF(Z94=Z93,0,1)))</f>
        <v>0</v>
      </c>
      <c r="BD94" s="76">
        <f>IF(AND($B94=1,AA94=Parameters!D$13),0,IF(AND($K94&lt;&gt;$K93,MOD($K94-1,Parameters!D$14)=0,AA94&gt;AA93),0,IF(AA94=AA93,0,1)))</f>
        <v>0</v>
      </c>
      <c r="BE94" s="76">
        <f>IF(AND($B94=1,AB94=Parameters!E$13),0,IF(AND($K94&lt;&gt;$K93,MOD($K94-1,Parameters!E$14)=0,AB94&gt;AB93),0,IF(AB94=AB93,0,1)))</f>
        <v>0</v>
      </c>
      <c r="BF94" s="76">
        <f>IF(AND($B94=1,AC94=Parameters!F$13),0,IF(AND($K94&lt;&gt;$K93,MOD($K94-1,Parameters!F$14)=0,AC94&gt;AC93),0,IF(AC94=AC93,0,1)))</f>
        <v>0</v>
      </c>
      <c r="BG94" s="76">
        <f>IF(AND(B94=1,AJ94=Parameters!$C$36),0,IF(AND(I93&lt;Parameters!$C$18,AJ94&gt;AJ93),0,IF(AND(I93=Parameters!$C$19,AJ94=AJ93),0,IF(AND(I93&gt;Parameters!$C$20,AJ94&lt;AJ93),0,1))))</f>
        <v>0</v>
      </c>
      <c r="BH94" s="63">
        <f>IF(B94&lt;&gt;1,IF(AND(AQ94&gt;0,AR94&gt;AR93),0,IF(AND(AQ94&lt;0,AR94&lt;AR93),0,1)),IF(AND(AQ94&gt;0,AR94&gt;Parameters!$C$40),0,IF(AND(AQ94&lt;0,AR94&lt;Parameters!$C$40),0,1)))</f>
        <v>0</v>
      </c>
      <c r="BI94" s="63">
        <f>IF(AND(B94=1,AT94=E94),0,IF(AND(AW93&lt;Parameters!$C$24,AT94=0),0,IF(AND(AW93&lt;Parameters!$C$25,AT93=0,AT94=0),0,IF(AT94=E94,0,1))))</f>
        <v>0</v>
      </c>
      <c r="BJ94" s="63">
        <f>IF(B94&lt;&gt;1,IF(AND(AV94&gt;0,AW94&gt;AW93),0,IF(AND(AV94&lt;0,AW94&lt;AW93),0,1)),IF(AND(AV94&gt;0,AW94&gt;Parameters!$C$40),0,IF(AND(AV94&lt;0,AW94&lt;Parameters!$C$40),0,1)))</f>
        <v>0</v>
      </c>
      <c r="BK94" s="91">
        <f t="shared" si="36"/>
        <v>0</v>
      </c>
      <c r="BL94" s="74"/>
      <c r="BM94" s="74"/>
    </row>
    <row r="95" spans="2:65" x14ac:dyDescent="0.3">
      <c r="B95" s="101">
        <f>Data_Revised!B95</f>
        <v>92</v>
      </c>
      <c r="C95" s="7">
        <f>Data_Revised!C95</f>
        <v>12000</v>
      </c>
      <c r="D95" s="7">
        <f>Data_Revised!D95</f>
        <v>12000</v>
      </c>
      <c r="E95" s="7">
        <f>Data_Revised!E95</f>
        <v>18500</v>
      </c>
      <c r="F95" s="7">
        <f>Data_Revised!F95</f>
        <v>23800</v>
      </c>
      <c r="G95" s="7">
        <f>Data_Revised!G95</f>
        <v>21000</v>
      </c>
      <c r="H95" s="7">
        <f>Data_Revised!H95</f>
        <v>20400</v>
      </c>
      <c r="I95" s="12">
        <f>Data_Revised!I95</f>
        <v>3</v>
      </c>
      <c r="J95" s="8"/>
      <c r="K95" s="56">
        <f t="shared" si="37"/>
        <v>8</v>
      </c>
      <c r="L95" s="60">
        <f>IF(B95=1,0,IF(K95&lt;=Parameters!$C$3,Parameters!$D$3,Parameters!$D$4))</f>
        <v>-0.01</v>
      </c>
      <c r="M95" s="7">
        <f>IF(B95=1,Parameters!$C$27,ROUNDDOWN(M94*(1+L95),0))</f>
        <v>11636</v>
      </c>
      <c r="N95" s="63">
        <f>IF(B95=1,Parameters!$C$28,IF(K95&lt;&gt;K94,ROUND(N94*(1+Parameters!$C$29),2),N94))</f>
        <v>78.97</v>
      </c>
      <c r="O95" s="63">
        <f t="shared" si="22"/>
        <v>918894.92</v>
      </c>
      <c r="P95" s="60">
        <f>IF(K95=1,Parameters!$C$31,IF(K95&lt;&gt;K94,IF(N95&lt;=Parameters!$C$7,P94+Parameters!$D$7,P94+Parameters!$D$8),P94))</f>
        <v>0.10999999999999997</v>
      </c>
      <c r="Q95" s="63">
        <f t="shared" si="23"/>
        <v>70.28</v>
      </c>
      <c r="R95" s="63">
        <f t="shared" si="24"/>
        <v>843360</v>
      </c>
      <c r="S95" s="7">
        <f t="shared" si="25"/>
        <v>23636</v>
      </c>
      <c r="T95" s="63">
        <f t="shared" si="26"/>
        <v>1762254.92</v>
      </c>
      <c r="U95" s="63">
        <f t="shared" si="27"/>
        <v>74.558085970553392</v>
      </c>
      <c r="V95" s="63">
        <f>ROUND(U95*(1+Parameters!$C$34),2)</f>
        <v>100.65</v>
      </c>
      <c r="W95" s="63">
        <f>ROUNDDOWN(S95*Parameters!$C$33,0)</f>
        <v>9454</v>
      </c>
      <c r="X95" s="66">
        <f t="shared" si="28"/>
        <v>951545.10000000009</v>
      </c>
      <c r="Y95" s="8"/>
      <c r="Z95" s="69">
        <f>IF($B95=1,Parameters!C$13,IF(AND($K95&lt;&gt;$K94,MOD($K95-1,Parameters!C$14)=0),ROUND(Z94*(1+Parameters!C$15),2),Z94))</f>
        <v>81.25</v>
      </c>
      <c r="AA95" s="63">
        <f>IF($B95=1,Parameters!D$13,IF(AND($K95&lt;&gt;$K94,MOD($K95-1,Parameters!D$14)=0),ROUND(AA94*(1+Parameters!D$15),2),AA94))</f>
        <v>34.729999999999997</v>
      </c>
      <c r="AB95" s="63">
        <f>IF($B95=1,Parameters!E$13,IF(AND($K95&lt;&gt;$K94,MOD($K95-1,Parameters!E$14)=0),ROUND(AB94*(1+Parameters!E$15),2),AB94))</f>
        <v>46</v>
      </c>
      <c r="AC95" s="63">
        <f>IF($B95=1,Parameters!F$13,IF(AND($K95&lt;&gt;$K94,MOD($K95-1,Parameters!F$14)=0),ROUND(AC94*(1+Parameters!F$15),2),AC94))</f>
        <v>60.5</v>
      </c>
      <c r="AD95" s="63">
        <f t="shared" si="29"/>
        <v>975000</v>
      </c>
      <c r="AE95" s="63">
        <f t="shared" si="29"/>
        <v>642505</v>
      </c>
      <c r="AF95" s="63">
        <f t="shared" si="29"/>
        <v>1094800</v>
      </c>
      <c r="AG95" s="66">
        <f t="shared" si="29"/>
        <v>1270500</v>
      </c>
      <c r="AH95" s="8"/>
      <c r="AI95" s="72">
        <f>IF(B95=1,0,IF(I94&lt;Parameters!$C$18,Parameters!$D$18,IF(I94=Parameters!$C$19,Parameters!$D$19,Parameters!$D$20)))</f>
        <v>0.02</v>
      </c>
      <c r="AJ95" s="63">
        <f>IF(B95=1,Parameters!$C$36,ROUND(AJ94*(1+AI95),2))</f>
        <v>37.04</v>
      </c>
      <c r="AK95" s="63">
        <f>H95/Parameters!$C$38*(Parameters!$C$38-I95)*AJ95</f>
        <v>680054.4</v>
      </c>
      <c r="AL95" s="63">
        <f>I95*Parameters!$C$37</f>
        <v>60000</v>
      </c>
      <c r="AM95" s="66">
        <f t="shared" si="30"/>
        <v>620054.4</v>
      </c>
      <c r="AN95" s="8"/>
      <c r="AO95" s="69">
        <f t="shared" si="31"/>
        <v>3996899.5</v>
      </c>
      <c r="AP95" s="63">
        <f t="shared" si="32"/>
        <v>3379759.92</v>
      </c>
      <c r="AQ95" s="76">
        <f t="shared" si="33"/>
        <v>557139.58000000019</v>
      </c>
      <c r="AR95" s="66">
        <f>IF(B95=1,Parameters!$C$40+AQ95,AR94+AQ95)</f>
        <v>5896489.6899999958</v>
      </c>
      <c r="AT95" s="56">
        <f>IF(B95=1,E95,IF(AW94&lt;Parameters!$C$24,0,IF(AND(AW94&lt;Parameters!$C$25,AT94=0),0,E95)))</f>
        <v>18500</v>
      </c>
      <c r="AU95" s="63">
        <f t="shared" si="21"/>
        <v>642505</v>
      </c>
      <c r="AV95" s="76">
        <f t="shared" si="34"/>
        <v>557139.58000000019</v>
      </c>
      <c r="AW95" s="66">
        <f>IF(G95=1,Parameters!$C$40+AV95,AW94+AV95)</f>
        <v>14116309.689999998</v>
      </c>
      <c r="AY95" s="69">
        <f>IF(AND(B95=1,M95=Parameters!$C$27),0,IF(AND(K95&lt;=Parameters!$C$3,M95&gt;M94),0,IF(M95&lt;M94,0,1)))</f>
        <v>0</v>
      </c>
      <c r="AZ95" s="63">
        <f>IF(AND(B95=1,N95=Parameters!$C$28),0,IF(AND(K95&lt;&gt;K94,N95&gt;N94),0,IF(N95=N94,0,1)))</f>
        <v>0</v>
      </c>
      <c r="BA95" s="76">
        <f>IF(AND(B95=1,P95=Parameters!$C$31),0,IF(AND(K95&lt;&gt;K94,N95&lt;=Parameters!$C$7,P95&gt;P94),0,IF(AND(K95&lt;&gt;K94,N95&gt;Parameters!$C$8,P95=P94),0,IF(AND(K95=K94,P95=P94),0,1))))</f>
        <v>0</v>
      </c>
      <c r="BB95" s="76">
        <f t="shared" si="35"/>
        <v>0</v>
      </c>
      <c r="BC95" s="76">
        <f>IF(AND($B95=1,Z95=Parameters!C$13),0,IF(AND($K95&lt;&gt;$K94,MOD($K95-1,Parameters!C$14)=0,Z95&gt;Z94),0,IF(Z95=Z94,0,1)))</f>
        <v>0</v>
      </c>
      <c r="BD95" s="76">
        <f>IF(AND($B95=1,AA95=Parameters!D$13),0,IF(AND($K95&lt;&gt;$K94,MOD($K95-1,Parameters!D$14)=0,AA95&gt;AA94),0,IF(AA95=AA94,0,1)))</f>
        <v>0</v>
      </c>
      <c r="BE95" s="76">
        <f>IF(AND($B95=1,AB95=Parameters!E$13),0,IF(AND($K95&lt;&gt;$K94,MOD($K95-1,Parameters!E$14)=0,AB95&gt;AB94),0,IF(AB95=AB94,0,1)))</f>
        <v>0</v>
      </c>
      <c r="BF95" s="76">
        <f>IF(AND($B95=1,AC95=Parameters!F$13),0,IF(AND($K95&lt;&gt;$K94,MOD($K95-1,Parameters!F$14)=0,AC95&gt;AC94),0,IF(AC95=AC94,0,1)))</f>
        <v>0</v>
      </c>
      <c r="BG95" s="76">
        <f>IF(AND(B95=1,AJ95=Parameters!$C$36),0,IF(AND(I94&lt;Parameters!$C$18,AJ95&gt;AJ94),0,IF(AND(I94=Parameters!$C$19,AJ95=AJ94),0,IF(AND(I94&gt;Parameters!$C$20,AJ95&lt;AJ94),0,1))))</f>
        <v>0</v>
      </c>
      <c r="BH95" s="63">
        <f>IF(B95&lt;&gt;1,IF(AND(AQ95&gt;0,AR95&gt;AR94),0,IF(AND(AQ95&lt;0,AR95&lt;AR94),0,1)),IF(AND(AQ95&gt;0,AR95&gt;Parameters!$C$40),0,IF(AND(AQ95&lt;0,AR95&lt;Parameters!$C$40),0,1)))</f>
        <v>0</v>
      </c>
      <c r="BI95" s="63">
        <f>IF(AND(B95=1,AT95=E95),0,IF(AND(AW94&lt;Parameters!$C$24,AT95=0),0,IF(AND(AW94&lt;Parameters!$C$25,AT94=0,AT95=0),0,IF(AT95=E95,0,1))))</f>
        <v>0</v>
      </c>
      <c r="BJ95" s="63">
        <f>IF(B95&lt;&gt;1,IF(AND(AV95&gt;0,AW95&gt;AW94),0,IF(AND(AV95&lt;0,AW95&lt;AW94),0,1)),IF(AND(AV95&gt;0,AW95&gt;Parameters!$C$40),0,IF(AND(AV95&lt;0,AW95&lt;Parameters!$C$40),0,1)))</f>
        <v>0</v>
      </c>
      <c r="BK95" s="91">
        <f t="shared" si="36"/>
        <v>0</v>
      </c>
      <c r="BL95" s="74"/>
      <c r="BM95" s="74"/>
    </row>
    <row r="96" spans="2:65" x14ac:dyDescent="0.3">
      <c r="B96" s="101">
        <f>Data_Revised!B96</f>
        <v>93</v>
      </c>
      <c r="C96" s="7">
        <f>Data_Revised!C96</f>
        <v>12000</v>
      </c>
      <c r="D96" s="7">
        <f>Data_Revised!D96</f>
        <v>7500</v>
      </c>
      <c r="E96" s="7">
        <f>Data_Revised!E96</f>
        <v>17000</v>
      </c>
      <c r="F96" s="7">
        <f>Data_Revised!F96</f>
        <v>18200</v>
      </c>
      <c r="G96" s="7">
        <f>Data_Revised!G96</f>
        <v>15399.999999999998</v>
      </c>
      <c r="H96" s="7">
        <f>Data_Revised!H96</f>
        <v>13800</v>
      </c>
      <c r="I96" s="12">
        <f>Data_Revised!I96</f>
        <v>3</v>
      </c>
      <c r="J96" s="8"/>
      <c r="K96" s="56">
        <f t="shared" si="37"/>
        <v>8</v>
      </c>
      <c r="L96" s="60">
        <f>IF(B96=1,0,IF(K96&lt;=Parameters!$C$3,Parameters!$D$3,Parameters!$D$4))</f>
        <v>-0.01</v>
      </c>
      <c r="M96" s="7">
        <f>IF(B96=1,Parameters!$C$27,ROUNDDOWN(M95*(1+L96),0))</f>
        <v>11519</v>
      </c>
      <c r="N96" s="63">
        <f>IF(B96=1,Parameters!$C$28,IF(K96&lt;&gt;K95,ROUND(N95*(1+Parameters!$C$29),2),N95))</f>
        <v>78.97</v>
      </c>
      <c r="O96" s="63">
        <f t="shared" si="22"/>
        <v>909655.42999999993</v>
      </c>
      <c r="P96" s="60">
        <f>IF(K96=1,Parameters!$C$31,IF(K96&lt;&gt;K95,IF(N96&lt;=Parameters!$C$7,P95+Parameters!$D$7,P95+Parameters!$D$8),P95))</f>
        <v>0.10999999999999997</v>
      </c>
      <c r="Q96" s="63">
        <f t="shared" si="23"/>
        <v>70.28</v>
      </c>
      <c r="R96" s="63">
        <f t="shared" si="24"/>
        <v>843360</v>
      </c>
      <c r="S96" s="7">
        <f t="shared" si="25"/>
        <v>23519</v>
      </c>
      <c r="T96" s="63">
        <f t="shared" si="26"/>
        <v>1753015.43</v>
      </c>
      <c r="U96" s="63">
        <f t="shared" si="27"/>
        <v>74.536138016072115</v>
      </c>
      <c r="V96" s="63">
        <f>ROUND(U96*(1+Parameters!$C$34),2)</f>
        <v>100.62</v>
      </c>
      <c r="W96" s="63">
        <f>ROUNDDOWN(S96*Parameters!$C$33,0)</f>
        <v>9407</v>
      </c>
      <c r="X96" s="66">
        <f t="shared" si="28"/>
        <v>946532.34000000008</v>
      </c>
      <c r="Y96" s="8"/>
      <c r="Z96" s="69">
        <f>IF($B96=1,Parameters!C$13,IF(AND($K96&lt;&gt;$K95,MOD($K96-1,Parameters!C$14)=0),ROUND(Z95*(1+Parameters!C$15),2),Z95))</f>
        <v>81.25</v>
      </c>
      <c r="AA96" s="63">
        <f>IF($B96=1,Parameters!D$13,IF(AND($K96&lt;&gt;$K95,MOD($K96-1,Parameters!D$14)=0),ROUND(AA95*(1+Parameters!D$15),2),AA95))</f>
        <v>34.729999999999997</v>
      </c>
      <c r="AB96" s="63">
        <f>IF($B96=1,Parameters!E$13,IF(AND($K96&lt;&gt;$K95,MOD($K96-1,Parameters!E$14)=0),ROUND(AB95*(1+Parameters!E$15),2),AB95))</f>
        <v>46</v>
      </c>
      <c r="AC96" s="63">
        <f>IF($B96=1,Parameters!F$13,IF(AND($K96&lt;&gt;$K95,MOD($K96-1,Parameters!F$14)=0),ROUND(AC95*(1+Parameters!F$15),2),AC95))</f>
        <v>60.5</v>
      </c>
      <c r="AD96" s="63">
        <f t="shared" si="29"/>
        <v>609375</v>
      </c>
      <c r="AE96" s="63">
        <f t="shared" si="29"/>
        <v>590410</v>
      </c>
      <c r="AF96" s="63">
        <f t="shared" si="29"/>
        <v>837200</v>
      </c>
      <c r="AG96" s="66">
        <f t="shared" si="29"/>
        <v>931699.99999999988</v>
      </c>
      <c r="AH96" s="8"/>
      <c r="AI96" s="72">
        <f>IF(B96=1,0,IF(I95&lt;Parameters!$C$18,Parameters!$D$18,IF(I95=Parameters!$C$19,Parameters!$D$19,Parameters!$D$20)))</f>
        <v>0.02</v>
      </c>
      <c r="AJ96" s="63">
        <f>IF(B96=1,Parameters!$C$36,ROUND(AJ95*(1+AI96),2))</f>
        <v>37.78</v>
      </c>
      <c r="AK96" s="63">
        <f>H96/Parameters!$C$38*(Parameters!$C$38-I96)*AJ96</f>
        <v>469227.60000000003</v>
      </c>
      <c r="AL96" s="63">
        <f>I96*Parameters!$C$37</f>
        <v>60000</v>
      </c>
      <c r="AM96" s="66">
        <f t="shared" si="30"/>
        <v>409227.60000000003</v>
      </c>
      <c r="AN96" s="8"/>
      <c r="AO96" s="69">
        <f t="shared" si="31"/>
        <v>3184659.94</v>
      </c>
      <c r="AP96" s="63">
        <f t="shared" si="32"/>
        <v>2952800.4299999997</v>
      </c>
      <c r="AQ96" s="76">
        <f t="shared" si="33"/>
        <v>171859.51000000007</v>
      </c>
      <c r="AR96" s="66">
        <f>IF(B96=1,Parameters!$C$40+AQ96,AR95+AQ96)</f>
        <v>6068349.1999999955</v>
      </c>
      <c r="AT96" s="56">
        <f>IF(B96=1,E96,IF(AW95&lt;Parameters!$C$24,0,IF(AND(AW95&lt;Parameters!$C$25,AT95=0),0,E96)))</f>
        <v>17000</v>
      </c>
      <c r="AU96" s="63">
        <f t="shared" si="21"/>
        <v>590410</v>
      </c>
      <c r="AV96" s="76">
        <f t="shared" si="34"/>
        <v>171859.51000000007</v>
      </c>
      <c r="AW96" s="66">
        <f>IF(G96=1,Parameters!$C$40+AV96,AW95+AV96)</f>
        <v>14288169.199999997</v>
      </c>
      <c r="AY96" s="69">
        <f>IF(AND(B96=1,M96=Parameters!$C$27),0,IF(AND(K96&lt;=Parameters!$C$3,M96&gt;M95),0,IF(M96&lt;M95,0,1)))</f>
        <v>0</v>
      </c>
      <c r="AZ96" s="63">
        <f>IF(AND(B96=1,N96=Parameters!$C$28),0,IF(AND(K96&lt;&gt;K95,N96&gt;N95),0,IF(N96=N95,0,1)))</f>
        <v>0</v>
      </c>
      <c r="BA96" s="76">
        <f>IF(AND(B96=1,P96=Parameters!$C$31),0,IF(AND(K96&lt;&gt;K95,N96&lt;=Parameters!$C$7,P96&gt;P95),0,IF(AND(K96&lt;&gt;K95,N96&gt;Parameters!$C$8,P96=P95),0,IF(AND(K96=K95,P96=P95),0,1))))</f>
        <v>0</v>
      </c>
      <c r="BB96" s="76">
        <f t="shared" si="35"/>
        <v>0</v>
      </c>
      <c r="BC96" s="76">
        <f>IF(AND($B96=1,Z96=Parameters!C$13),0,IF(AND($K96&lt;&gt;$K95,MOD($K96-1,Parameters!C$14)=0,Z96&gt;Z95),0,IF(Z96=Z95,0,1)))</f>
        <v>0</v>
      </c>
      <c r="BD96" s="76">
        <f>IF(AND($B96=1,AA96=Parameters!D$13),0,IF(AND($K96&lt;&gt;$K95,MOD($K96-1,Parameters!D$14)=0,AA96&gt;AA95),0,IF(AA96=AA95,0,1)))</f>
        <v>0</v>
      </c>
      <c r="BE96" s="76">
        <f>IF(AND($B96=1,AB96=Parameters!E$13),0,IF(AND($K96&lt;&gt;$K95,MOD($K96-1,Parameters!E$14)=0,AB96&gt;AB95),0,IF(AB96=AB95,0,1)))</f>
        <v>0</v>
      </c>
      <c r="BF96" s="76">
        <f>IF(AND($B96=1,AC96=Parameters!F$13),0,IF(AND($K96&lt;&gt;$K95,MOD($K96-1,Parameters!F$14)=0,AC96&gt;AC95),0,IF(AC96=AC95,0,1)))</f>
        <v>0</v>
      </c>
      <c r="BG96" s="76">
        <f>IF(AND(B96=1,AJ96=Parameters!$C$36),0,IF(AND(I95&lt;Parameters!$C$18,AJ96&gt;AJ95),0,IF(AND(I95=Parameters!$C$19,AJ96=AJ95),0,IF(AND(I95&gt;Parameters!$C$20,AJ96&lt;AJ95),0,1))))</f>
        <v>0</v>
      </c>
      <c r="BH96" s="63">
        <f>IF(B96&lt;&gt;1,IF(AND(AQ96&gt;0,AR96&gt;AR95),0,IF(AND(AQ96&lt;0,AR96&lt;AR95),0,1)),IF(AND(AQ96&gt;0,AR96&gt;Parameters!$C$40),0,IF(AND(AQ96&lt;0,AR96&lt;Parameters!$C$40),0,1)))</f>
        <v>0</v>
      </c>
      <c r="BI96" s="63">
        <f>IF(AND(B96=1,AT96=E96),0,IF(AND(AW95&lt;Parameters!$C$24,AT96=0),0,IF(AND(AW95&lt;Parameters!$C$25,AT95=0,AT96=0),0,IF(AT96=E96,0,1))))</f>
        <v>0</v>
      </c>
      <c r="BJ96" s="63">
        <f>IF(B96&lt;&gt;1,IF(AND(AV96&gt;0,AW96&gt;AW95),0,IF(AND(AV96&lt;0,AW96&lt;AW95),0,1)),IF(AND(AV96&gt;0,AW96&gt;Parameters!$C$40),0,IF(AND(AV96&lt;0,AW96&lt;Parameters!$C$40),0,1)))</f>
        <v>0</v>
      </c>
      <c r="BK96" s="91">
        <f t="shared" si="36"/>
        <v>0</v>
      </c>
      <c r="BL96" s="74"/>
      <c r="BM96" s="74"/>
    </row>
    <row r="97" spans="2:65" x14ac:dyDescent="0.3">
      <c r="B97" s="101">
        <f>Data_Revised!B97</f>
        <v>94</v>
      </c>
      <c r="C97" s="7">
        <f>Data_Revised!C97</f>
        <v>17000</v>
      </c>
      <c r="D97" s="7">
        <f>Data_Revised!D97</f>
        <v>13000</v>
      </c>
      <c r="E97" s="7">
        <f>Data_Revised!E97</f>
        <v>20500</v>
      </c>
      <c r="F97" s="7">
        <f>Data_Revised!F97</f>
        <v>18900</v>
      </c>
      <c r="G97" s="7">
        <f>Data_Revised!G97</f>
        <v>17500</v>
      </c>
      <c r="H97" s="7">
        <f>Data_Revised!H97</f>
        <v>12900</v>
      </c>
      <c r="I97" s="12">
        <f>Data_Revised!I97</f>
        <v>4</v>
      </c>
      <c r="J97" s="8"/>
      <c r="K97" s="56">
        <f t="shared" si="37"/>
        <v>8</v>
      </c>
      <c r="L97" s="60">
        <f>IF(B97=1,0,IF(K97&lt;=Parameters!$C$3,Parameters!$D$3,Parameters!$D$4))</f>
        <v>-0.01</v>
      </c>
      <c r="M97" s="7">
        <f>IF(B97=1,Parameters!$C$27,ROUNDDOWN(M96*(1+L97),0))</f>
        <v>11403</v>
      </c>
      <c r="N97" s="63">
        <f>IF(B97=1,Parameters!$C$28,IF(K97&lt;&gt;K96,ROUND(N96*(1+Parameters!$C$29),2),N96))</f>
        <v>78.97</v>
      </c>
      <c r="O97" s="63">
        <f t="shared" si="22"/>
        <v>900494.91</v>
      </c>
      <c r="P97" s="60">
        <f>IF(K97=1,Parameters!$C$31,IF(K97&lt;&gt;K96,IF(N97&lt;=Parameters!$C$7,P96+Parameters!$D$7,P96+Parameters!$D$8),P96))</f>
        <v>0.10999999999999997</v>
      </c>
      <c r="Q97" s="63">
        <f t="shared" si="23"/>
        <v>70.28</v>
      </c>
      <c r="R97" s="63">
        <f t="shared" si="24"/>
        <v>1194760</v>
      </c>
      <c r="S97" s="7">
        <f t="shared" si="25"/>
        <v>28403</v>
      </c>
      <c r="T97" s="63">
        <f t="shared" si="26"/>
        <v>2095254.9100000001</v>
      </c>
      <c r="U97" s="63">
        <f t="shared" si="27"/>
        <v>73.768788860331654</v>
      </c>
      <c r="V97" s="63">
        <f>ROUND(U97*(1+Parameters!$C$34),2)</f>
        <v>99.59</v>
      </c>
      <c r="W97" s="63">
        <f>ROUNDDOWN(S97*Parameters!$C$33,0)</f>
        <v>11361</v>
      </c>
      <c r="X97" s="66">
        <f t="shared" si="28"/>
        <v>1131441.99</v>
      </c>
      <c r="Y97" s="8"/>
      <c r="Z97" s="69">
        <f>IF($B97=1,Parameters!C$13,IF(AND($K97&lt;&gt;$K96,MOD($K97-1,Parameters!C$14)=0),ROUND(Z96*(1+Parameters!C$15),2),Z96))</f>
        <v>81.25</v>
      </c>
      <c r="AA97" s="63">
        <f>IF($B97=1,Parameters!D$13,IF(AND($K97&lt;&gt;$K96,MOD($K97-1,Parameters!D$14)=0),ROUND(AA96*(1+Parameters!D$15),2),AA96))</f>
        <v>34.729999999999997</v>
      </c>
      <c r="AB97" s="63">
        <f>IF($B97=1,Parameters!E$13,IF(AND($K97&lt;&gt;$K96,MOD($K97-1,Parameters!E$14)=0),ROUND(AB96*(1+Parameters!E$15),2),AB96))</f>
        <v>46</v>
      </c>
      <c r="AC97" s="63">
        <f>IF($B97=1,Parameters!F$13,IF(AND($K97&lt;&gt;$K96,MOD($K97-1,Parameters!F$14)=0),ROUND(AC96*(1+Parameters!F$15),2),AC96))</f>
        <v>60.5</v>
      </c>
      <c r="AD97" s="63">
        <f t="shared" si="29"/>
        <v>1056250</v>
      </c>
      <c r="AE97" s="63">
        <f t="shared" si="29"/>
        <v>711964.99999999988</v>
      </c>
      <c r="AF97" s="63">
        <f t="shared" si="29"/>
        <v>869400</v>
      </c>
      <c r="AG97" s="66">
        <f t="shared" si="29"/>
        <v>1058750</v>
      </c>
      <c r="AH97" s="8"/>
      <c r="AI97" s="72">
        <f>IF(B97=1,0,IF(I96&lt;Parameters!$C$18,Parameters!$D$18,IF(I96=Parameters!$C$19,Parameters!$D$19,Parameters!$D$20)))</f>
        <v>0.02</v>
      </c>
      <c r="AJ97" s="63">
        <f>IF(B97=1,Parameters!$C$36,ROUND(AJ96*(1+AI97),2))</f>
        <v>38.54</v>
      </c>
      <c r="AK97" s="63">
        <f>H97/Parameters!$C$38*(Parameters!$C$38-I97)*AJ97</f>
        <v>430877.2</v>
      </c>
      <c r="AL97" s="63">
        <f>I97*Parameters!$C$37</f>
        <v>80000</v>
      </c>
      <c r="AM97" s="66">
        <f t="shared" si="30"/>
        <v>350877.2</v>
      </c>
      <c r="AN97" s="8"/>
      <c r="AO97" s="69">
        <f t="shared" si="31"/>
        <v>3490469.1900000004</v>
      </c>
      <c r="AP97" s="63">
        <f t="shared" si="32"/>
        <v>3863469.91</v>
      </c>
      <c r="AQ97" s="76">
        <f t="shared" si="33"/>
        <v>-453000.71999999991</v>
      </c>
      <c r="AR97" s="66">
        <f>IF(B97=1,Parameters!$C$40+AQ97,AR96+AQ97)</f>
        <v>5615348.4799999958</v>
      </c>
      <c r="AT97" s="56">
        <f>IF(B97=1,E97,IF(AW96&lt;Parameters!$C$24,0,IF(AND(AW96&lt;Parameters!$C$25,AT96=0),0,E97)))</f>
        <v>20500</v>
      </c>
      <c r="AU97" s="63">
        <f t="shared" si="21"/>
        <v>711964.99999999988</v>
      </c>
      <c r="AV97" s="76">
        <f t="shared" si="34"/>
        <v>-453000.71999999991</v>
      </c>
      <c r="AW97" s="66">
        <f>IF(G97=1,Parameters!$C$40+AV97,AW96+AV97)</f>
        <v>13835168.479999997</v>
      </c>
      <c r="AY97" s="69">
        <f>IF(AND(B97=1,M97=Parameters!$C$27),0,IF(AND(K97&lt;=Parameters!$C$3,M97&gt;M96),0,IF(M97&lt;M96,0,1)))</f>
        <v>0</v>
      </c>
      <c r="AZ97" s="63">
        <f>IF(AND(B97=1,N97=Parameters!$C$28),0,IF(AND(K97&lt;&gt;K96,N97&gt;N96),0,IF(N97=N96,0,1)))</f>
        <v>0</v>
      </c>
      <c r="BA97" s="76">
        <f>IF(AND(B97=1,P97=Parameters!$C$31),0,IF(AND(K97&lt;&gt;K96,N97&lt;=Parameters!$C$7,P97&gt;P96),0,IF(AND(K97&lt;&gt;K96,N97&gt;Parameters!$C$8,P97=P96),0,IF(AND(K97=K96,P97=P96),0,1))))</f>
        <v>0</v>
      </c>
      <c r="BB97" s="76">
        <f t="shared" si="35"/>
        <v>0</v>
      </c>
      <c r="BC97" s="76">
        <f>IF(AND($B97=1,Z97=Parameters!C$13),0,IF(AND($K97&lt;&gt;$K96,MOD($K97-1,Parameters!C$14)=0,Z97&gt;Z96),0,IF(Z97=Z96,0,1)))</f>
        <v>0</v>
      </c>
      <c r="BD97" s="76">
        <f>IF(AND($B97=1,AA97=Parameters!D$13),0,IF(AND($K97&lt;&gt;$K96,MOD($K97-1,Parameters!D$14)=0,AA97&gt;AA96),0,IF(AA97=AA96,0,1)))</f>
        <v>0</v>
      </c>
      <c r="BE97" s="76">
        <f>IF(AND($B97=1,AB97=Parameters!E$13),0,IF(AND($K97&lt;&gt;$K96,MOD($K97-1,Parameters!E$14)=0,AB97&gt;AB96),0,IF(AB97=AB96,0,1)))</f>
        <v>0</v>
      </c>
      <c r="BF97" s="76">
        <f>IF(AND($B97=1,AC97=Parameters!F$13),0,IF(AND($K97&lt;&gt;$K96,MOD($K97-1,Parameters!F$14)=0,AC97&gt;AC96),0,IF(AC97=AC96,0,1)))</f>
        <v>0</v>
      </c>
      <c r="BG97" s="76">
        <f>IF(AND(B97=1,AJ97=Parameters!$C$36),0,IF(AND(I96&lt;Parameters!$C$18,AJ97&gt;AJ96),0,IF(AND(I96=Parameters!$C$19,AJ97=AJ96),0,IF(AND(I96&gt;Parameters!$C$20,AJ97&lt;AJ96),0,1))))</f>
        <v>0</v>
      </c>
      <c r="BH97" s="63">
        <f>IF(B97&lt;&gt;1,IF(AND(AQ97&gt;0,AR97&gt;AR96),0,IF(AND(AQ97&lt;0,AR97&lt;AR96),0,1)),IF(AND(AQ97&gt;0,AR97&gt;Parameters!$C$40),0,IF(AND(AQ97&lt;0,AR97&lt;Parameters!$C$40),0,1)))</f>
        <v>0</v>
      </c>
      <c r="BI97" s="63">
        <f>IF(AND(B97=1,AT97=E97),0,IF(AND(AW96&lt;Parameters!$C$24,AT97=0),0,IF(AND(AW96&lt;Parameters!$C$25,AT96=0,AT97=0),0,IF(AT97=E97,0,1))))</f>
        <v>0</v>
      </c>
      <c r="BJ97" s="63">
        <f>IF(B97&lt;&gt;1,IF(AND(AV97&gt;0,AW97&gt;AW96),0,IF(AND(AV97&lt;0,AW97&lt;AW96),0,1)),IF(AND(AV97&gt;0,AW97&gt;Parameters!$C$40),0,IF(AND(AV97&lt;0,AW97&lt;Parameters!$C$40),0,1)))</f>
        <v>0</v>
      </c>
      <c r="BK97" s="91">
        <f t="shared" si="36"/>
        <v>0</v>
      </c>
      <c r="BL97" s="74"/>
      <c r="BM97" s="74"/>
    </row>
    <row r="98" spans="2:65" x14ac:dyDescent="0.3">
      <c r="B98" s="101">
        <f>Data_Revised!B98</f>
        <v>95</v>
      </c>
      <c r="C98" s="7">
        <f>Data_Revised!C98</f>
        <v>19000</v>
      </c>
      <c r="D98" s="7">
        <f>Data_Revised!D98</f>
        <v>7000</v>
      </c>
      <c r="E98" s="7">
        <f>Data_Revised!E98</f>
        <v>25000</v>
      </c>
      <c r="F98" s="7">
        <f>Data_Revised!F98</f>
        <v>23100</v>
      </c>
      <c r="G98" s="7">
        <f>Data_Revised!G98</f>
        <v>16800</v>
      </c>
      <c r="H98" s="7">
        <f>Data_Revised!H98</f>
        <v>15900</v>
      </c>
      <c r="I98" s="12">
        <f>Data_Revised!I98</f>
        <v>3</v>
      </c>
      <c r="J98" s="8"/>
      <c r="K98" s="56">
        <f t="shared" si="37"/>
        <v>8</v>
      </c>
      <c r="L98" s="60">
        <f>IF(B98=1,0,IF(K98&lt;=Parameters!$C$3,Parameters!$D$3,Parameters!$D$4))</f>
        <v>-0.01</v>
      </c>
      <c r="M98" s="7">
        <f>IF(B98=1,Parameters!$C$27,ROUNDDOWN(M97*(1+L98),0))</f>
        <v>11288</v>
      </c>
      <c r="N98" s="63">
        <f>IF(B98=1,Parameters!$C$28,IF(K98&lt;&gt;K97,ROUND(N97*(1+Parameters!$C$29),2),N97))</f>
        <v>78.97</v>
      </c>
      <c r="O98" s="63">
        <f t="shared" si="22"/>
        <v>891413.36</v>
      </c>
      <c r="P98" s="60">
        <f>IF(K98=1,Parameters!$C$31,IF(K98&lt;&gt;K97,IF(N98&lt;=Parameters!$C$7,P97+Parameters!$D$7,P97+Parameters!$D$8),P97))</f>
        <v>0.10999999999999997</v>
      </c>
      <c r="Q98" s="63">
        <f t="shared" si="23"/>
        <v>70.28</v>
      </c>
      <c r="R98" s="63">
        <f t="shared" si="24"/>
        <v>1335320</v>
      </c>
      <c r="S98" s="7">
        <f t="shared" si="25"/>
        <v>30288</v>
      </c>
      <c r="T98" s="63">
        <f t="shared" si="26"/>
        <v>2226733.36</v>
      </c>
      <c r="U98" s="63">
        <f t="shared" si="27"/>
        <v>73.51866613840464</v>
      </c>
      <c r="V98" s="63">
        <f>ROUND(U98*(1+Parameters!$C$34),2)</f>
        <v>99.25</v>
      </c>
      <c r="W98" s="63">
        <f>ROUNDDOWN(S98*Parameters!$C$33,0)</f>
        <v>12115</v>
      </c>
      <c r="X98" s="66">
        <f t="shared" si="28"/>
        <v>1202413.75</v>
      </c>
      <c r="Y98" s="8"/>
      <c r="Z98" s="69">
        <f>IF($B98=1,Parameters!C$13,IF(AND($K98&lt;&gt;$K97,MOD($K98-1,Parameters!C$14)=0),ROUND(Z97*(1+Parameters!C$15),2),Z97))</f>
        <v>81.25</v>
      </c>
      <c r="AA98" s="63">
        <f>IF($B98=1,Parameters!D$13,IF(AND($K98&lt;&gt;$K97,MOD($K98-1,Parameters!D$14)=0),ROUND(AA97*(1+Parameters!D$15),2),AA97))</f>
        <v>34.729999999999997</v>
      </c>
      <c r="AB98" s="63">
        <f>IF($B98=1,Parameters!E$13,IF(AND($K98&lt;&gt;$K97,MOD($K98-1,Parameters!E$14)=0),ROUND(AB97*(1+Parameters!E$15),2),AB97))</f>
        <v>46</v>
      </c>
      <c r="AC98" s="63">
        <f>IF($B98=1,Parameters!F$13,IF(AND($K98&lt;&gt;$K97,MOD($K98-1,Parameters!F$14)=0),ROUND(AC97*(1+Parameters!F$15),2),AC97))</f>
        <v>60.5</v>
      </c>
      <c r="AD98" s="63">
        <f t="shared" si="29"/>
        <v>568750</v>
      </c>
      <c r="AE98" s="63">
        <f t="shared" si="29"/>
        <v>868249.99999999988</v>
      </c>
      <c r="AF98" s="63">
        <f t="shared" si="29"/>
        <v>1062600</v>
      </c>
      <c r="AG98" s="66">
        <f t="shared" si="29"/>
        <v>1016400</v>
      </c>
      <c r="AH98" s="8"/>
      <c r="AI98" s="72">
        <f>IF(B98=1,0,IF(I97&lt;Parameters!$C$18,Parameters!$D$18,IF(I97=Parameters!$C$19,Parameters!$D$19,Parameters!$D$20)))</f>
        <v>0</v>
      </c>
      <c r="AJ98" s="63">
        <f>IF(B98=1,Parameters!$C$36,ROUND(AJ97*(1+AI98),2))</f>
        <v>38.54</v>
      </c>
      <c r="AK98" s="63">
        <f>H98/Parameters!$C$38*(Parameters!$C$38-I98)*AJ98</f>
        <v>551507.4</v>
      </c>
      <c r="AL98" s="63">
        <f>I98*Parameters!$C$37</f>
        <v>60000</v>
      </c>
      <c r="AM98" s="66">
        <f t="shared" si="30"/>
        <v>491507.4</v>
      </c>
      <c r="AN98" s="8"/>
      <c r="AO98" s="69">
        <f t="shared" si="31"/>
        <v>3832921.15</v>
      </c>
      <c r="AP98" s="63">
        <f t="shared" si="32"/>
        <v>3663733.36</v>
      </c>
      <c r="AQ98" s="76">
        <f t="shared" si="33"/>
        <v>109187.79000000015</v>
      </c>
      <c r="AR98" s="66">
        <f>IF(B98=1,Parameters!$C$40+AQ98,AR97+AQ98)</f>
        <v>5724536.2699999958</v>
      </c>
      <c r="AT98" s="56">
        <f>IF(B98=1,E98,IF(AW97&lt;Parameters!$C$24,0,IF(AND(AW97&lt;Parameters!$C$25,AT97=0),0,E98)))</f>
        <v>25000</v>
      </c>
      <c r="AU98" s="63">
        <f t="shared" si="21"/>
        <v>868249.99999999988</v>
      </c>
      <c r="AV98" s="76">
        <f t="shared" si="34"/>
        <v>109187.79000000015</v>
      </c>
      <c r="AW98" s="66">
        <f>IF(G98=1,Parameters!$C$40+AV98,AW97+AV98)</f>
        <v>13944356.269999998</v>
      </c>
      <c r="AY98" s="69">
        <f>IF(AND(B98=1,M98=Parameters!$C$27),0,IF(AND(K98&lt;=Parameters!$C$3,M98&gt;M97),0,IF(M98&lt;M97,0,1)))</f>
        <v>0</v>
      </c>
      <c r="AZ98" s="63">
        <f>IF(AND(B98=1,N98=Parameters!$C$28),0,IF(AND(K98&lt;&gt;K97,N98&gt;N97),0,IF(N98=N97,0,1)))</f>
        <v>0</v>
      </c>
      <c r="BA98" s="76">
        <f>IF(AND(B98=1,P98=Parameters!$C$31),0,IF(AND(K98&lt;&gt;K97,N98&lt;=Parameters!$C$7,P98&gt;P97),0,IF(AND(K98&lt;&gt;K97,N98&gt;Parameters!$C$8,P98=P97),0,IF(AND(K98=K97,P98=P97),0,1))))</f>
        <v>0</v>
      </c>
      <c r="BB98" s="76">
        <f t="shared" si="35"/>
        <v>0</v>
      </c>
      <c r="BC98" s="76">
        <f>IF(AND($B98=1,Z98=Parameters!C$13),0,IF(AND($K98&lt;&gt;$K97,MOD($K98-1,Parameters!C$14)=0,Z98&gt;Z97),0,IF(Z98=Z97,0,1)))</f>
        <v>0</v>
      </c>
      <c r="BD98" s="76">
        <f>IF(AND($B98=1,AA98=Parameters!D$13),0,IF(AND($K98&lt;&gt;$K97,MOD($K98-1,Parameters!D$14)=0,AA98&gt;AA97),0,IF(AA98=AA97,0,1)))</f>
        <v>0</v>
      </c>
      <c r="BE98" s="76">
        <f>IF(AND($B98=1,AB98=Parameters!E$13),0,IF(AND($K98&lt;&gt;$K97,MOD($K98-1,Parameters!E$14)=0,AB98&gt;AB97),0,IF(AB98=AB97,0,1)))</f>
        <v>0</v>
      </c>
      <c r="BF98" s="76">
        <f>IF(AND($B98=1,AC98=Parameters!F$13),0,IF(AND($K98&lt;&gt;$K97,MOD($K98-1,Parameters!F$14)=0,AC98&gt;AC97),0,IF(AC98=AC97,0,1)))</f>
        <v>0</v>
      </c>
      <c r="BG98" s="76">
        <f>IF(AND(B98=1,AJ98=Parameters!$C$36),0,IF(AND(I97&lt;Parameters!$C$18,AJ98&gt;AJ97),0,IF(AND(I97=Parameters!$C$19,AJ98=AJ97),0,IF(AND(I97&gt;Parameters!$C$20,AJ98&lt;AJ97),0,1))))</f>
        <v>0</v>
      </c>
      <c r="BH98" s="63">
        <f>IF(B98&lt;&gt;1,IF(AND(AQ98&gt;0,AR98&gt;AR97),0,IF(AND(AQ98&lt;0,AR98&lt;AR97),0,1)),IF(AND(AQ98&gt;0,AR98&gt;Parameters!$C$40),0,IF(AND(AQ98&lt;0,AR98&lt;Parameters!$C$40),0,1)))</f>
        <v>0</v>
      </c>
      <c r="BI98" s="63">
        <f>IF(AND(B98=1,AT98=E98),0,IF(AND(AW97&lt;Parameters!$C$24,AT98=0),0,IF(AND(AW97&lt;Parameters!$C$25,AT97=0,AT98=0),0,IF(AT98=E98,0,1))))</f>
        <v>0</v>
      </c>
      <c r="BJ98" s="63">
        <f>IF(B98&lt;&gt;1,IF(AND(AV98&gt;0,AW98&gt;AW97),0,IF(AND(AV98&lt;0,AW98&lt;AW97),0,1)),IF(AND(AV98&gt;0,AW98&gt;Parameters!$C$40),0,IF(AND(AV98&lt;0,AW98&lt;Parameters!$C$40),0,1)))</f>
        <v>0</v>
      </c>
      <c r="BK98" s="91">
        <f t="shared" si="36"/>
        <v>0</v>
      </c>
      <c r="BL98" s="74"/>
      <c r="BM98" s="74"/>
    </row>
    <row r="99" spans="2:65" x14ac:dyDescent="0.3">
      <c r="B99" s="101">
        <f>Data_Revised!B99</f>
        <v>96</v>
      </c>
      <c r="C99" s="7">
        <f>Data_Revised!C99</f>
        <v>19000</v>
      </c>
      <c r="D99" s="7">
        <f>Data_Revised!D99</f>
        <v>13000</v>
      </c>
      <c r="E99" s="7">
        <f>Data_Revised!E99</f>
        <v>21500</v>
      </c>
      <c r="F99" s="7">
        <f>Data_Revised!F99</f>
        <v>18900</v>
      </c>
      <c r="G99" s="7">
        <f>Data_Revised!G99</f>
        <v>15399.999999999998</v>
      </c>
      <c r="H99" s="7">
        <f>Data_Revised!H99</f>
        <v>18000</v>
      </c>
      <c r="I99" s="12">
        <f>Data_Revised!I99</f>
        <v>4</v>
      </c>
      <c r="J99" s="8"/>
      <c r="K99" s="56">
        <f t="shared" si="37"/>
        <v>8</v>
      </c>
      <c r="L99" s="60">
        <f>IF(B99=1,0,IF(K99&lt;=Parameters!$C$3,Parameters!$D$3,Parameters!$D$4))</f>
        <v>-0.01</v>
      </c>
      <c r="M99" s="7">
        <f>IF(B99=1,Parameters!$C$27,ROUNDDOWN(M98*(1+L99),0))</f>
        <v>11175</v>
      </c>
      <c r="N99" s="63">
        <f>IF(B99=1,Parameters!$C$28,IF(K99&lt;&gt;K98,ROUND(N98*(1+Parameters!$C$29),2),N98))</f>
        <v>78.97</v>
      </c>
      <c r="O99" s="63">
        <f t="shared" si="22"/>
        <v>882489.75</v>
      </c>
      <c r="P99" s="60">
        <f>IF(K99=1,Parameters!$C$31,IF(K99&lt;&gt;K98,IF(N99&lt;=Parameters!$C$7,P98+Parameters!$D$7,P98+Parameters!$D$8),P98))</f>
        <v>0.10999999999999997</v>
      </c>
      <c r="Q99" s="63">
        <f t="shared" si="23"/>
        <v>70.28</v>
      </c>
      <c r="R99" s="63">
        <f t="shared" si="24"/>
        <v>1335320</v>
      </c>
      <c r="S99" s="7">
        <f t="shared" si="25"/>
        <v>30175</v>
      </c>
      <c r="T99" s="63">
        <f t="shared" si="26"/>
        <v>2217809.75</v>
      </c>
      <c r="U99" s="63">
        <f t="shared" si="27"/>
        <v>73.498251864125933</v>
      </c>
      <c r="V99" s="63">
        <f>ROUND(U99*(1+Parameters!$C$34),2)</f>
        <v>99.22</v>
      </c>
      <c r="W99" s="63">
        <f>ROUNDDOWN(S99*Parameters!$C$33,0)</f>
        <v>12070</v>
      </c>
      <c r="X99" s="66">
        <f t="shared" si="28"/>
        <v>1197585.3999999999</v>
      </c>
      <c r="Y99" s="8"/>
      <c r="Z99" s="69">
        <f>IF($B99=1,Parameters!C$13,IF(AND($K99&lt;&gt;$K98,MOD($K99-1,Parameters!C$14)=0),ROUND(Z98*(1+Parameters!C$15),2),Z98))</f>
        <v>81.25</v>
      </c>
      <c r="AA99" s="63">
        <f>IF($B99=1,Parameters!D$13,IF(AND($K99&lt;&gt;$K98,MOD($K99-1,Parameters!D$14)=0),ROUND(AA98*(1+Parameters!D$15),2),AA98))</f>
        <v>34.729999999999997</v>
      </c>
      <c r="AB99" s="63">
        <f>IF($B99=1,Parameters!E$13,IF(AND($K99&lt;&gt;$K98,MOD($K99-1,Parameters!E$14)=0),ROUND(AB98*(1+Parameters!E$15),2),AB98))</f>
        <v>46</v>
      </c>
      <c r="AC99" s="63">
        <f>IF($B99=1,Parameters!F$13,IF(AND($K99&lt;&gt;$K98,MOD($K99-1,Parameters!F$14)=0),ROUND(AC98*(1+Parameters!F$15),2),AC98))</f>
        <v>60.5</v>
      </c>
      <c r="AD99" s="63">
        <f t="shared" si="29"/>
        <v>1056250</v>
      </c>
      <c r="AE99" s="63">
        <f t="shared" si="29"/>
        <v>746694.99999999988</v>
      </c>
      <c r="AF99" s="63">
        <f t="shared" si="29"/>
        <v>869400</v>
      </c>
      <c r="AG99" s="66">
        <f t="shared" si="29"/>
        <v>931699.99999999988</v>
      </c>
      <c r="AH99" s="8"/>
      <c r="AI99" s="72">
        <f>IF(B99=1,0,IF(I98&lt;Parameters!$C$18,Parameters!$D$18,IF(I98=Parameters!$C$19,Parameters!$D$19,Parameters!$D$20)))</f>
        <v>0.02</v>
      </c>
      <c r="AJ99" s="63">
        <f>IF(B99=1,Parameters!$C$36,ROUND(AJ98*(1+AI99),2))</f>
        <v>39.31</v>
      </c>
      <c r="AK99" s="63">
        <f>H99/Parameters!$C$38*(Parameters!$C$38-I99)*AJ99</f>
        <v>613236</v>
      </c>
      <c r="AL99" s="63">
        <f>I99*Parameters!$C$37</f>
        <v>80000</v>
      </c>
      <c r="AM99" s="66">
        <f t="shared" si="30"/>
        <v>533236</v>
      </c>
      <c r="AN99" s="8"/>
      <c r="AO99" s="69">
        <f t="shared" si="31"/>
        <v>3611921.4</v>
      </c>
      <c r="AP99" s="63">
        <f t="shared" si="32"/>
        <v>4020754.75</v>
      </c>
      <c r="AQ99" s="76">
        <f t="shared" si="33"/>
        <v>-488833.35000000021</v>
      </c>
      <c r="AR99" s="66">
        <f>IF(B99=1,Parameters!$C$40+AQ99,AR98+AQ99)</f>
        <v>5235702.9199999953</v>
      </c>
      <c r="AT99" s="56">
        <f>IF(B99=1,E99,IF(AW98&lt;Parameters!$C$24,0,IF(AND(AW98&lt;Parameters!$C$25,AT98=0),0,E99)))</f>
        <v>21500</v>
      </c>
      <c r="AU99" s="63">
        <f t="shared" si="21"/>
        <v>746694.99999999988</v>
      </c>
      <c r="AV99" s="76">
        <f t="shared" si="34"/>
        <v>-488833.35000000021</v>
      </c>
      <c r="AW99" s="66">
        <f>IF(G99=1,Parameters!$C$40+AV99,AW98+AV99)</f>
        <v>13455522.919999998</v>
      </c>
      <c r="AY99" s="69">
        <f>IF(AND(B99=1,M99=Parameters!$C$27),0,IF(AND(K99&lt;=Parameters!$C$3,M99&gt;M98),0,IF(M99&lt;M98,0,1)))</f>
        <v>0</v>
      </c>
      <c r="AZ99" s="63">
        <f>IF(AND(B99=1,N99=Parameters!$C$28),0,IF(AND(K99&lt;&gt;K98,N99&gt;N98),0,IF(N99=N98,0,1)))</f>
        <v>0</v>
      </c>
      <c r="BA99" s="76">
        <f>IF(AND(B99=1,P99=Parameters!$C$31),0,IF(AND(K99&lt;&gt;K98,N99&lt;=Parameters!$C$7,P99&gt;P98),0,IF(AND(K99&lt;&gt;K98,N99&gt;Parameters!$C$8,P99=P98),0,IF(AND(K99=K98,P99=P98),0,1))))</f>
        <v>0</v>
      </c>
      <c r="BB99" s="76">
        <f t="shared" si="35"/>
        <v>0</v>
      </c>
      <c r="BC99" s="76">
        <f>IF(AND($B99=1,Z99=Parameters!C$13),0,IF(AND($K99&lt;&gt;$K98,MOD($K99-1,Parameters!C$14)=0,Z99&gt;Z98),0,IF(Z99=Z98,0,1)))</f>
        <v>0</v>
      </c>
      <c r="BD99" s="76">
        <f>IF(AND($B99=1,AA99=Parameters!D$13),0,IF(AND($K99&lt;&gt;$K98,MOD($K99-1,Parameters!D$14)=0,AA99&gt;AA98),0,IF(AA99=AA98,0,1)))</f>
        <v>0</v>
      </c>
      <c r="BE99" s="76">
        <f>IF(AND($B99=1,AB99=Parameters!E$13),0,IF(AND($K99&lt;&gt;$K98,MOD($K99-1,Parameters!E$14)=0,AB99&gt;AB98),0,IF(AB99=AB98,0,1)))</f>
        <v>0</v>
      </c>
      <c r="BF99" s="76">
        <f>IF(AND($B99=1,AC99=Parameters!F$13),0,IF(AND($K99&lt;&gt;$K98,MOD($K99-1,Parameters!F$14)=0,AC99&gt;AC98),0,IF(AC99=AC98,0,1)))</f>
        <v>0</v>
      </c>
      <c r="BG99" s="76">
        <f>IF(AND(B99=1,AJ99=Parameters!$C$36),0,IF(AND(I98&lt;Parameters!$C$18,AJ99&gt;AJ98),0,IF(AND(I98=Parameters!$C$19,AJ99=AJ98),0,IF(AND(I98&gt;Parameters!$C$20,AJ99&lt;AJ98),0,1))))</f>
        <v>0</v>
      </c>
      <c r="BH99" s="63">
        <f>IF(B99&lt;&gt;1,IF(AND(AQ99&gt;0,AR99&gt;AR98),0,IF(AND(AQ99&lt;0,AR99&lt;AR98),0,1)),IF(AND(AQ99&gt;0,AR99&gt;Parameters!$C$40),0,IF(AND(AQ99&lt;0,AR99&lt;Parameters!$C$40),0,1)))</f>
        <v>0</v>
      </c>
      <c r="BI99" s="63">
        <f>IF(AND(B99=1,AT99=E99),0,IF(AND(AW98&lt;Parameters!$C$24,AT99=0),0,IF(AND(AW98&lt;Parameters!$C$25,AT98=0,AT99=0),0,IF(AT99=E99,0,1))))</f>
        <v>0</v>
      </c>
      <c r="BJ99" s="63">
        <f>IF(B99&lt;&gt;1,IF(AND(AV99&gt;0,AW99&gt;AW98),0,IF(AND(AV99&lt;0,AW99&lt;AW98),0,1)),IF(AND(AV99&gt;0,AW99&gt;Parameters!$C$40),0,IF(AND(AV99&lt;0,AW99&lt;Parameters!$C$40),0,1)))</f>
        <v>0</v>
      </c>
      <c r="BK99" s="91">
        <f t="shared" si="36"/>
        <v>0</v>
      </c>
      <c r="BL99" s="74"/>
      <c r="BM99" s="74"/>
    </row>
    <row r="100" spans="2:65" x14ac:dyDescent="0.3">
      <c r="B100" s="101">
        <f>Data_Revised!B100</f>
        <v>97</v>
      </c>
      <c r="C100" s="7">
        <f>Data_Revised!C100</f>
        <v>16500</v>
      </c>
      <c r="D100" s="7">
        <f>Data_Revised!D100</f>
        <v>10000</v>
      </c>
      <c r="E100" s="7">
        <f>Data_Revised!E100</f>
        <v>16000</v>
      </c>
      <c r="F100" s="7">
        <f>Data_Revised!F100</f>
        <v>22400</v>
      </c>
      <c r="G100" s="7">
        <f>Data_Revised!G100</f>
        <v>21000</v>
      </c>
      <c r="H100" s="7">
        <f>Data_Revised!H100</f>
        <v>22500</v>
      </c>
      <c r="I100" s="12">
        <f>Data_Revised!I100</f>
        <v>4</v>
      </c>
      <c r="J100" s="8"/>
      <c r="K100" s="56">
        <f t="shared" si="37"/>
        <v>9</v>
      </c>
      <c r="L100" s="60">
        <f>IF(B100=1,0,IF(K100&lt;=Parameters!$C$3,Parameters!$D$3,Parameters!$D$4))</f>
        <v>-0.01</v>
      </c>
      <c r="M100" s="7">
        <f>IF(B100=1,Parameters!$C$27,ROUNDDOWN(M99*(1+L100),0))</f>
        <v>11063</v>
      </c>
      <c r="N100" s="63">
        <f>IF(B100=1,Parameters!$C$28,IF(K100&lt;&gt;K99,ROUND(N99*(1+Parameters!$C$29),2),N99))</f>
        <v>82.13</v>
      </c>
      <c r="O100" s="63">
        <f t="shared" si="22"/>
        <v>908604.19</v>
      </c>
      <c r="P100" s="60">
        <f>IF(K100=1,Parameters!$C$31,IF(K100&lt;&gt;K99,IF(N100&lt;=Parameters!$C$7,P99+Parameters!$D$7,P99+Parameters!$D$8),P99))</f>
        <v>0.10999999999999997</v>
      </c>
      <c r="Q100" s="63">
        <f t="shared" si="23"/>
        <v>73.099999999999994</v>
      </c>
      <c r="R100" s="63">
        <f t="shared" si="24"/>
        <v>1206150</v>
      </c>
      <c r="S100" s="7">
        <f t="shared" si="25"/>
        <v>27563</v>
      </c>
      <c r="T100" s="63">
        <f t="shared" si="26"/>
        <v>2114754.19</v>
      </c>
      <c r="U100" s="63">
        <f t="shared" si="27"/>
        <v>76.724383775351015</v>
      </c>
      <c r="V100" s="63">
        <f>ROUND(U100*(1+Parameters!$C$34),2)</f>
        <v>103.58</v>
      </c>
      <c r="W100" s="63">
        <f>ROUNDDOWN(S100*Parameters!$C$33,0)</f>
        <v>11025</v>
      </c>
      <c r="X100" s="66">
        <f t="shared" si="28"/>
        <v>1141969.5</v>
      </c>
      <c r="Y100" s="8"/>
      <c r="Z100" s="69">
        <f>IF($B100=1,Parameters!C$13,IF(AND($K100&lt;&gt;$K99,MOD($K100-1,Parameters!C$14)=0),ROUND(Z99*(1+Parameters!C$15),2),Z99))</f>
        <v>81.25</v>
      </c>
      <c r="AA100" s="63">
        <f>IF($B100=1,Parameters!D$13,IF(AND($K100&lt;&gt;$K99,MOD($K100-1,Parameters!D$14)=0),ROUND(AA99*(1+Parameters!D$15),2),AA99))</f>
        <v>36.47</v>
      </c>
      <c r="AB100" s="63">
        <f>IF($B100=1,Parameters!E$13,IF(AND($K100&lt;&gt;$K99,MOD($K100-1,Parameters!E$14)=0),ROUND(AB99*(1+Parameters!E$15),2),AB99))</f>
        <v>46</v>
      </c>
      <c r="AC100" s="63">
        <f>IF($B100=1,Parameters!F$13,IF(AND($K100&lt;&gt;$K99,MOD($K100-1,Parameters!F$14)=0),ROUND(AC99*(1+Parameters!F$15),2),AC99))</f>
        <v>60.5</v>
      </c>
      <c r="AD100" s="63">
        <f t="shared" si="29"/>
        <v>812500</v>
      </c>
      <c r="AE100" s="63">
        <f t="shared" si="29"/>
        <v>583520</v>
      </c>
      <c r="AF100" s="63">
        <f t="shared" si="29"/>
        <v>1030400</v>
      </c>
      <c r="AG100" s="66">
        <f t="shared" si="29"/>
        <v>1270500</v>
      </c>
      <c r="AH100" s="8"/>
      <c r="AI100" s="72">
        <f>IF(B100=1,0,IF(I99&lt;Parameters!$C$18,Parameters!$D$18,IF(I99=Parameters!$C$19,Parameters!$D$19,Parameters!$D$20)))</f>
        <v>0</v>
      </c>
      <c r="AJ100" s="63">
        <f>IF(B100=1,Parameters!$C$36,ROUND(AJ99*(1+AI100),2))</f>
        <v>39.31</v>
      </c>
      <c r="AK100" s="63">
        <f>H100/Parameters!$C$38*(Parameters!$C$38-I100)*AJ100</f>
        <v>766545</v>
      </c>
      <c r="AL100" s="63">
        <f>I100*Parameters!$C$37</f>
        <v>80000</v>
      </c>
      <c r="AM100" s="66">
        <f t="shared" si="30"/>
        <v>686545</v>
      </c>
      <c r="AN100" s="8"/>
      <c r="AO100" s="69">
        <f t="shared" si="31"/>
        <v>4209414.5</v>
      </c>
      <c r="AP100" s="63">
        <f t="shared" si="32"/>
        <v>3510774.19</v>
      </c>
      <c r="AQ100" s="76">
        <f t="shared" si="33"/>
        <v>618640.31000000006</v>
      </c>
      <c r="AR100" s="66">
        <f>IF(B100=1,Parameters!$C$40+AQ100,AR99+AQ100)</f>
        <v>5854343.2299999949</v>
      </c>
      <c r="AT100" s="56">
        <f>IF(B100=1,E100,IF(AW99&lt;Parameters!$C$24,0,IF(AND(AW99&lt;Parameters!$C$25,AT99=0),0,E100)))</f>
        <v>16000</v>
      </c>
      <c r="AU100" s="63">
        <f t="shared" ref="AU100:AU123" si="38">AT100*AA100</f>
        <v>583520</v>
      </c>
      <c r="AV100" s="76">
        <f t="shared" si="34"/>
        <v>618640.31000000006</v>
      </c>
      <c r="AW100" s="66">
        <f>IF(G100=1,Parameters!$C$40+AV100,AW99+AV100)</f>
        <v>14074163.229999999</v>
      </c>
      <c r="AY100" s="69">
        <f>IF(AND(B100=1,M100=Parameters!$C$27),0,IF(AND(K100&lt;=Parameters!$C$3,M100&gt;M99),0,IF(M100&lt;M99,0,1)))</f>
        <v>0</v>
      </c>
      <c r="AZ100" s="63">
        <f>IF(AND(B100=1,N100=Parameters!$C$28),0,IF(AND(K100&lt;&gt;K99,N100&gt;N99),0,IF(N100=N99,0,1)))</f>
        <v>0</v>
      </c>
      <c r="BA100" s="76">
        <f>IF(AND(B100=1,P100=Parameters!$C$31),0,IF(AND(K100&lt;&gt;K99,N100&lt;=Parameters!$C$7,P100&gt;P99),0,IF(AND(K100&lt;&gt;K99,N100&gt;Parameters!$C$8,P100=P99),0,IF(AND(K100=K99,P100=P99),0,1))))</f>
        <v>0</v>
      </c>
      <c r="BB100" s="76">
        <f t="shared" si="35"/>
        <v>0</v>
      </c>
      <c r="BC100" s="76">
        <f>IF(AND($B100=1,Z100=Parameters!C$13),0,IF(AND($K100&lt;&gt;$K99,MOD($K100-1,Parameters!C$14)=0,Z100&gt;Z99),0,IF(Z100=Z99,0,1)))</f>
        <v>0</v>
      </c>
      <c r="BD100" s="76">
        <f>IF(AND($B100=1,AA100=Parameters!D$13),0,IF(AND($K100&lt;&gt;$K99,MOD($K100-1,Parameters!D$14)=0,AA100&gt;AA99),0,IF(AA100=AA99,0,1)))</f>
        <v>0</v>
      </c>
      <c r="BE100" s="76">
        <f>IF(AND($B100=1,AB100=Parameters!E$13),0,IF(AND($K100&lt;&gt;$K99,MOD($K100-1,Parameters!E$14)=0,AB100&gt;AB99),0,IF(AB100=AB99,0,1)))</f>
        <v>0</v>
      </c>
      <c r="BF100" s="76">
        <f>IF(AND($B100=1,AC100=Parameters!F$13),0,IF(AND($K100&lt;&gt;$K99,MOD($K100-1,Parameters!F$14)=0,AC100&gt;AC99),0,IF(AC100=AC99,0,1)))</f>
        <v>0</v>
      </c>
      <c r="BG100" s="76">
        <f>IF(AND(B100=1,AJ100=Parameters!$C$36),0,IF(AND(I99&lt;Parameters!$C$18,AJ100&gt;AJ99),0,IF(AND(I99=Parameters!$C$19,AJ100=AJ99),0,IF(AND(I99&gt;Parameters!$C$20,AJ100&lt;AJ99),0,1))))</f>
        <v>0</v>
      </c>
      <c r="BH100" s="63">
        <f>IF(B100&lt;&gt;1,IF(AND(AQ100&gt;0,AR100&gt;AR99),0,IF(AND(AQ100&lt;0,AR100&lt;AR99),0,1)),IF(AND(AQ100&gt;0,AR100&gt;Parameters!$C$40),0,IF(AND(AQ100&lt;0,AR100&lt;Parameters!$C$40),0,1)))</f>
        <v>0</v>
      </c>
      <c r="BI100" s="63">
        <f>IF(AND(B100=1,AT100=E100),0,IF(AND(AW99&lt;Parameters!$C$24,AT100=0),0,IF(AND(AW99&lt;Parameters!$C$25,AT99=0,AT100=0),0,IF(AT100=E100,0,1))))</f>
        <v>0</v>
      </c>
      <c r="BJ100" s="63">
        <f>IF(B100&lt;&gt;1,IF(AND(AV100&gt;0,AW100&gt;AW99),0,IF(AND(AV100&lt;0,AW100&lt;AW99),0,1)),IF(AND(AV100&gt;0,AW100&gt;Parameters!$C$40),0,IF(AND(AV100&lt;0,AW100&lt;Parameters!$C$40),0,1)))</f>
        <v>0</v>
      </c>
      <c r="BK100" s="91">
        <f t="shared" si="36"/>
        <v>0</v>
      </c>
      <c r="BL100" s="74"/>
      <c r="BM100" s="74"/>
    </row>
    <row r="101" spans="2:65" x14ac:dyDescent="0.3">
      <c r="B101" s="101">
        <f>Data_Revised!B101</f>
        <v>98</v>
      </c>
      <c r="C101" s="7">
        <f>Data_Revised!C101</f>
        <v>16000</v>
      </c>
      <c r="D101" s="7">
        <f>Data_Revised!D101</f>
        <v>12000</v>
      </c>
      <c r="E101" s="7">
        <f>Data_Revised!E101</f>
        <v>23500</v>
      </c>
      <c r="F101" s="7">
        <f>Data_Revised!F101</f>
        <v>20300</v>
      </c>
      <c r="G101" s="7">
        <f>Data_Revised!G101</f>
        <v>18900</v>
      </c>
      <c r="H101" s="7">
        <f>Data_Revised!H101</f>
        <v>23100</v>
      </c>
      <c r="I101" s="12">
        <f>Data_Revised!I101</f>
        <v>1</v>
      </c>
      <c r="J101" s="8"/>
      <c r="K101" s="56">
        <f t="shared" si="37"/>
        <v>9</v>
      </c>
      <c r="L101" s="60">
        <f>IF(B101=1,0,IF(K101&lt;=Parameters!$C$3,Parameters!$D$3,Parameters!$D$4))</f>
        <v>-0.01</v>
      </c>
      <c r="M101" s="7">
        <f>IF(B101=1,Parameters!$C$27,ROUNDDOWN(M100*(1+L101),0))</f>
        <v>10952</v>
      </c>
      <c r="N101" s="63">
        <f>IF(B101=1,Parameters!$C$28,IF(K101&lt;&gt;K100,ROUND(N100*(1+Parameters!$C$29),2),N100))</f>
        <v>82.13</v>
      </c>
      <c r="O101" s="63">
        <f t="shared" si="22"/>
        <v>899487.75999999989</v>
      </c>
      <c r="P101" s="60">
        <f>IF(K101=1,Parameters!$C$31,IF(K101&lt;&gt;K100,IF(N101&lt;=Parameters!$C$7,P100+Parameters!$D$7,P100+Parameters!$D$8),P100))</f>
        <v>0.10999999999999997</v>
      </c>
      <c r="Q101" s="63">
        <f t="shared" si="23"/>
        <v>73.099999999999994</v>
      </c>
      <c r="R101" s="63">
        <f t="shared" si="24"/>
        <v>1169600</v>
      </c>
      <c r="S101" s="7">
        <f t="shared" si="25"/>
        <v>26952</v>
      </c>
      <c r="T101" s="63">
        <f t="shared" si="26"/>
        <v>2069087.7599999998</v>
      </c>
      <c r="U101" s="63">
        <f t="shared" si="27"/>
        <v>76.769358860195894</v>
      </c>
      <c r="V101" s="63">
        <f>ROUND(U101*(1+Parameters!$C$34),2)</f>
        <v>103.64</v>
      </c>
      <c r="W101" s="63">
        <f>ROUNDDOWN(S101*Parameters!$C$33,0)</f>
        <v>10780</v>
      </c>
      <c r="X101" s="66">
        <f t="shared" si="28"/>
        <v>1117239.2</v>
      </c>
      <c r="Y101" s="8"/>
      <c r="Z101" s="69">
        <f>IF($B101=1,Parameters!C$13,IF(AND($K101&lt;&gt;$K100,MOD($K101-1,Parameters!C$14)=0),ROUND(Z100*(1+Parameters!C$15),2),Z100))</f>
        <v>81.25</v>
      </c>
      <c r="AA101" s="63">
        <f>IF($B101=1,Parameters!D$13,IF(AND($K101&lt;&gt;$K100,MOD($K101-1,Parameters!D$14)=0),ROUND(AA100*(1+Parameters!D$15),2),AA100))</f>
        <v>36.47</v>
      </c>
      <c r="AB101" s="63">
        <f>IF($B101=1,Parameters!E$13,IF(AND($K101&lt;&gt;$K100,MOD($K101-1,Parameters!E$14)=0),ROUND(AB100*(1+Parameters!E$15),2),AB100))</f>
        <v>46</v>
      </c>
      <c r="AC101" s="63">
        <f>IF($B101=1,Parameters!F$13,IF(AND($K101&lt;&gt;$K100,MOD($K101-1,Parameters!F$14)=0),ROUND(AC100*(1+Parameters!F$15),2),AC100))</f>
        <v>60.5</v>
      </c>
      <c r="AD101" s="63">
        <f t="shared" si="29"/>
        <v>975000</v>
      </c>
      <c r="AE101" s="63">
        <f t="shared" si="29"/>
        <v>857045</v>
      </c>
      <c r="AF101" s="63">
        <f t="shared" si="29"/>
        <v>933800</v>
      </c>
      <c r="AG101" s="66">
        <f t="shared" si="29"/>
        <v>1143450</v>
      </c>
      <c r="AH101" s="8"/>
      <c r="AI101" s="72">
        <f>IF(B101=1,0,IF(I100&lt;Parameters!$C$18,Parameters!$D$18,IF(I100=Parameters!$C$19,Parameters!$D$19,Parameters!$D$20)))</f>
        <v>0</v>
      </c>
      <c r="AJ101" s="63">
        <f>IF(B101=1,Parameters!$C$36,ROUND(AJ100*(1+AI101),2))</f>
        <v>39.31</v>
      </c>
      <c r="AK101" s="63">
        <f>H101/Parameters!$C$38*(Parameters!$C$38-I101)*AJ101</f>
        <v>877792.3</v>
      </c>
      <c r="AL101" s="63">
        <f>I101*Parameters!$C$37</f>
        <v>20000</v>
      </c>
      <c r="AM101" s="66">
        <f t="shared" si="30"/>
        <v>857792.3</v>
      </c>
      <c r="AN101" s="8"/>
      <c r="AO101" s="69">
        <f t="shared" si="31"/>
        <v>4072281.5</v>
      </c>
      <c r="AP101" s="63">
        <f t="shared" si="32"/>
        <v>3901132.76</v>
      </c>
      <c r="AQ101" s="76">
        <f t="shared" si="33"/>
        <v>151148.74000000046</v>
      </c>
      <c r="AR101" s="66">
        <f>IF(B101=1,Parameters!$C$40+AQ101,AR100+AQ101)</f>
        <v>6005491.9699999951</v>
      </c>
      <c r="AT101" s="56">
        <f>IF(B101=1,E101,IF(AW100&lt;Parameters!$C$24,0,IF(AND(AW100&lt;Parameters!$C$25,AT100=0),0,E101)))</f>
        <v>23500</v>
      </c>
      <c r="AU101" s="63">
        <f t="shared" si="38"/>
        <v>857045</v>
      </c>
      <c r="AV101" s="76">
        <f t="shared" si="34"/>
        <v>151148.74000000046</v>
      </c>
      <c r="AW101" s="66">
        <f>IF(G101=1,Parameters!$C$40+AV101,AW100+AV101)</f>
        <v>14225311.969999999</v>
      </c>
      <c r="AY101" s="69">
        <f>IF(AND(B101=1,M101=Parameters!$C$27),0,IF(AND(K101&lt;=Parameters!$C$3,M101&gt;M100),0,IF(M101&lt;M100,0,1)))</f>
        <v>0</v>
      </c>
      <c r="AZ101" s="63">
        <f>IF(AND(B101=1,N101=Parameters!$C$28),0,IF(AND(K101&lt;&gt;K100,N101&gt;N100),0,IF(N101=N100,0,1)))</f>
        <v>0</v>
      </c>
      <c r="BA101" s="76">
        <f>IF(AND(B101=1,P101=Parameters!$C$31),0,IF(AND(K101&lt;&gt;K100,N101&lt;=Parameters!$C$7,P101&gt;P100),0,IF(AND(K101&lt;&gt;K100,N101&gt;Parameters!$C$8,P101=P100),0,IF(AND(K101=K100,P101=P100),0,1))))</f>
        <v>0</v>
      </c>
      <c r="BB101" s="76">
        <f t="shared" si="35"/>
        <v>0</v>
      </c>
      <c r="BC101" s="76">
        <f>IF(AND($B101=1,Z101=Parameters!C$13),0,IF(AND($K101&lt;&gt;$K100,MOD($K101-1,Parameters!C$14)=0,Z101&gt;Z100),0,IF(Z101=Z100,0,1)))</f>
        <v>0</v>
      </c>
      <c r="BD101" s="76">
        <f>IF(AND($B101=1,AA101=Parameters!D$13),0,IF(AND($K101&lt;&gt;$K100,MOD($K101-1,Parameters!D$14)=0,AA101&gt;AA100),0,IF(AA101=AA100,0,1)))</f>
        <v>0</v>
      </c>
      <c r="BE101" s="76">
        <f>IF(AND($B101=1,AB101=Parameters!E$13),0,IF(AND($K101&lt;&gt;$K100,MOD($K101-1,Parameters!E$14)=0,AB101&gt;AB100),0,IF(AB101=AB100,0,1)))</f>
        <v>0</v>
      </c>
      <c r="BF101" s="76">
        <f>IF(AND($B101=1,AC101=Parameters!F$13),0,IF(AND($K101&lt;&gt;$K100,MOD($K101-1,Parameters!F$14)=0,AC101&gt;AC100),0,IF(AC101=AC100,0,1)))</f>
        <v>0</v>
      </c>
      <c r="BG101" s="76">
        <f>IF(AND(B101=1,AJ101=Parameters!$C$36),0,IF(AND(I100&lt;Parameters!$C$18,AJ101&gt;AJ100),0,IF(AND(I100=Parameters!$C$19,AJ101=AJ100),0,IF(AND(I100&gt;Parameters!$C$20,AJ101&lt;AJ100),0,1))))</f>
        <v>0</v>
      </c>
      <c r="BH101" s="63">
        <f>IF(B101&lt;&gt;1,IF(AND(AQ101&gt;0,AR101&gt;AR100),0,IF(AND(AQ101&lt;0,AR101&lt;AR100),0,1)),IF(AND(AQ101&gt;0,AR101&gt;Parameters!$C$40),0,IF(AND(AQ101&lt;0,AR101&lt;Parameters!$C$40),0,1)))</f>
        <v>0</v>
      </c>
      <c r="BI101" s="63">
        <f>IF(AND(B101=1,AT101=E101),0,IF(AND(AW100&lt;Parameters!$C$24,AT101=0),0,IF(AND(AW100&lt;Parameters!$C$25,AT100=0,AT101=0),0,IF(AT101=E101,0,1))))</f>
        <v>0</v>
      </c>
      <c r="BJ101" s="63">
        <f>IF(B101&lt;&gt;1,IF(AND(AV101&gt;0,AW101&gt;AW100),0,IF(AND(AV101&lt;0,AW101&lt;AW100),0,1)),IF(AND(AV101&gt;0,AW101&gt;Parameters!$C$40),0,IF(AND(AV101&lt;0,AW101&lt;Parameters!$C$40),0,1)))</f>
        <v>0</v>
      </c>
      <c r="BK101" s="91">
        <f t="shared" si="36"/>
        <v>0</v>
      </c>
      <c r="BL101" s="74"/>
      <c r="BM101" s="74"/>
    </row>
    <row r="102" spans="2:65" x14ac:dyDescent="0.3">
      <c r="B102" s="101">
        <f>Data_Revised!B102</f>
        <v>99</v>
      </c>
      <c r="C102" s="7">
        <f>Data_Revised!C102</f>
        <v>10000</v>
      </c>
      <c r="D102" s="7">
        <f>Data_Revised!D102</f>
        <v>9500</v>
      </c>
      <c r="E102" s="7">
        <f>Data_Revised!E102</f>
        <v>15500</v>
      </c>
      <c r="F102" s="7">
        <f>Data_Revised!F102</f>
        <v>19600</v>
      </c>
      <c r="G102" s="7">
        <f>Data_Revised!G102</f>
        <v>21000</v>
      </c>
      <c r="H102" s="7">
        <f>Data_Revised!H102</f>
        <v>21900</v>
      </c>
      <c r="I102" s="12">
        <f>Data_Revised!I102</f>
        <v>4</v>
      </c>
      <c r="J102" s="8"/>
      <c r="K102" s="56">
        <f t="shared" si="37"/>
        <v>9</v>
      </c>
      <c r="L102" s="60">
        <f>IF(B102=1,0,IF(K102&lt;=Parameters!$C$3,Parameters!$D$3,Parameters!$D$4))</f>
        <v>-0.01</v>
      </c>
      <c r="M102" s="7">
        <f>IF(B102=1,Parameters!$C$27,ROUNDDOWN(M101*(1+L102),0))</f>
        <v>10842</v>
      </c>
      <c r="N102" s="63">
        <f>IF(B102=1,Parameters!$C$28,IF(K102&lt;&gt;K101,ROUND(N101*(1+Parameters!$C$29),2),N101))</f>
        <v>82.13</v>
      </c>
      <c r="O102" s="63">
        <f t="shared" si="22"/>
        <v>890453.46</v>
      </c>
      <c r="P102" s="60">
        <f>IF(K102=1,Parameters!$C$31,IF(K102&lt;&gt;K101,IF(N102&lt;=Parameters!$C$7,P101+Parameters!$D$7,P101+Parameters!$D$8),P101))</f>
        <v>0.10999999999999997</v>
      </c>
      <c r="Q102" s="63">
        <f t="shared" si="23"/>
        <v>73.099999999999994</v>
      </c>
      <c r="R102" s="63">
        <f t="shared" si="24"/>
        <v>731000</v>
      </c>
      <c r="S102" s="7">
        <f t="shared" si="25"/>
        <v>20842</v>
      </c>
      <c r="T102" s="63">
        <f t="shared" si="26"/>
        <v>1621453.46</v>
      </c>
      <c r="U102" s="63">
        <f t="shared" si="27"/>
        <v>77.79740236061798</v>
      </c>
      <c r="V102" s="63">
        <f>ROUND(U102*(1+Parameters!$C$34),2)</f>
        <v>105.03</v>
      </c>
      <c r="W102" s="63">
        <f>ROUNDDOWN(S102*Parameters!$C$33,0)</f>
        <v>8336</v>
      </c>
      <c r="X102" s="66">
        <f t="shared" si="28"/>
        <v>875530.08</v>
      </c>
      <c r="Y102" s="8"/>
      <c r="Z102" s="69">
        <f>IF($B102=1,Parameters!C$13,IF(AND($K102&lt;&gt;$K101,MOD($K102-1,Parameters!C$14)=0),ROUND(Z101*(1+Parameters!C$15),2),Z101))</f>
        <v>81.25</v>
      </c>
      <c r="AA102" s="63">
        <f>IF($B102=1,Parameters!D$13,IF(AND($K102&lt;&gt;$K101,MOD($K102-1,Parameters!D$14)=0),ROUND(AA101*(1+Parameters!D$15),2),AA101))</f>
        <v>36.47</v>
      </c>
      <c r="AB102" s="63">
        <f>IF($B102=1,Parameters!E$13,IF(AND($K102&lt;&gt;$K101,MOD($K102-1,Parameters!E$14)=0),ROUND(AB101*(1+Parameters!E$15),2),AB101))</f>
        <v>46</v>
      </c>
      <c r="AC102" s="63">
        <f>IF($B102=1,Parameters!F$13,IF(AND($K102&lt;&gt;$K101,MOD($K102-1,Parameters!F$14)=0),ROUND(AC101*(1+Parameters!F$15),2),AC101))</f>
        <v>60.5</v>
      </c>
      <c r="AD102" s="63">
        <f t="shared" si="29"/>
        <v>771875</v>
      </c>
      <c r="AE102" s="63">
        <f t="shared" si="29"/>
        <v>565285</v>
      </c>
      <c r="AF102" s="63">
        <f t="shared" si="29"/>
        <v>901600</v>
      </c>
      <c r="AG102" s="66">
        <f t="shared" si="29"/>
        <v>1270500</v>
      </c>
      <c r="AH102" s="8"/>
      <c r="AI102" s="72">
        <f>IF(B102=1,0,IF(I101&lt;Parameters!$C$18,Parameters!$D$18,IF(I101=Parameters!$C$19,Parameters!$D$19,Parameters!$D$20)))</f>
        <v>0.02</v>
      </c>
      <c r="AJ102" s="63">
        <f>IF(B102=1,Parameters!$C$36,ROUND(AJ101*(1+AI102),2))</f>
        <v>40.1</v>
      </c>
      <c r="AK102" s="63">
        <f>H102/Parameters!$C$38*(Parameters!$C$38-I102)*AJ102</f>
        <v>761098</v>
      </c>
      <c r="AL102" s="63">
        <f>I102*Parameters!$C$37</f>
        <v>80000</v>
      </c>
      <c r="AM102" s="66">
        <f t="shared" si="30"/>
        <v>681098</v>
      </c>
      <c r="AN102" s="8"/>
      <c r="AO102" s="69">
        <f t="shared" si="31"/>
        <v>3808728.08</v>
      </c>
      <c r="AP102" s="63">
        <f t="shared" si="32"/>
        <v>2958613.46</v>
      </c>
      <c r="AQ102" s="76">
        <f t="shared" si="33"/>
        <v>770114.62000000011</v>
      </c>
      <c r="AR102" s="66">
        <f>IF(B102=1,Parameters!$C$40+AQ102,AR101+AQ102)</f>
        <v>6775606.5899999952</v>
      </c>
      <c r="AT102" s="56">
        <f>IF(B102=1,E102,IF(AW101&lt;Parameters!$C$24,0,IF(AND(AW101&lt;Parameters!$C$25,AT101=0),0,E102)))</f>
        <v>15500</v>
      </c>
      <c r="AU102" s="63">
        <f t="shared" si="38"/>
        <v>565285</v>
      </c>
      <c r="AV102" s="76">
        <f t="shared" si="34"/>
        <v>770114.62000000011</v>
      </c>
      <c r="AW102" s="66">
        <f>IF(G102=1,Parameters!$C$40+AV102,AW101+AV102)</f>
        <v>14995426.59</v>
      </c>
      <c r="AY102" s="69">
        <f>IF(AND(B102=1,M102=Parameters!$C$27),0,IF(AND(K102&lt;=Parameters!$C$3,M102&gt;M101),0,IF(M102&lt;M101,0,1)))</f>
        <v>0</v>
      </c>
      <c r="AZ102" s="63">
        <f>IF(AND(B102=1,N102=Parameters!$C$28),0,IF(AND(K102&lt;&gt;K101,N102&gt;N101),0,IF(N102=N101,0,1)))</f>
        <v>0</v>
      </c>
      <c r="BA102" s="76">
        <f>IF(AND(B102=1,P102=Parameters!$C$31),0,IF(AND(K102&lt;&gt;K101,N102&lt;=Parameters!$C$7,P102&gt;P101),0,IF(AND(K102&lt;&gt;K101,N102&gt;Parameters!$C$8,P102=P101),0,IF(AND(K102=K101,P102=P101),0,1))))</f>
        <v>0</v>
      </c>
      <c r="BB102" s="76">
        <f t="shared" si="35"/>
        <v>0</v>
      </c>
      <c r="BC102" s="76">
        <f>IF(AND($B102=1,Z102=Parameters!C$13),0,IF(AND($K102&lt;&gt;$K101,MOD($K102-1,Parameters!C$14)=0,Z102&gt;Z101),0,IF(Z102=Z101,0,1)))</f>
        <v>0</v>
      </c>
      <c r="BD102" s="76">
        <f>IF(AND($B102=1,AA102=Parameters!D$13),0,IF(AND($K102&lt;&gt;$K101,MOD($K102-1,Parameters!D$14)=0,AA102&gt;AA101),0,IF(AA102=AA101,0,1)))</f>
        <v>0</v>
      </c>
      <c r="BE102" s="76">
        <f>IF(AND($B102=1,AB102=Parameters!E$13),0,IF(AND($K102&lt;&gt;$K101,MOD($K102-1,Parameters!E$14)=0,AB102&gt;AB101),0,IF(AB102=AB101,0,1)))</f>
        <v>0</v>
      </c>
      <c r="BF102" s="76">
        <f>IF(AND($B102=1,AC102=Parameters!F$13),0,IF(AND($K102&lt;&gt;$K101,MOD($K102-1,Parameters!F$14)=0,AC102&gt;AC101),0,IF(AC102=AC101,0,1)))</f>
        <v>0</v>
      </c>
      <c r="BG102" s="76">
        <f>IF(AND(B102=1,AJ102=Parameters!$C$36),0,IF(AND(I101&lt;Parameters!$C$18,AJ102&gt;AJ101),0,IF(AND(I101=Parameters!$C$19,AJ102=AJ101),0,IF(AND(I101&gt;Parameters!$C$20,AJ102&lt;AJ101),0,1))))</f>
        <v>0</v>
      </c>
      <c r="BH102" s="63">
        <f>IF(B102&lt;&gt;1,IF(AND(AQ102&gt;0,AR102&gt;AR101),0,IF(AND(AQ102&lt;0,AR102&lt;AR101),0,1)),IF(AND(AQ102&gt;0,AR102&gt;Parameters!$C$40),0,IF(AND(AQ102&lt;0,AR102&lt;Parameters!$C$40),0,1)))</f>
        <v>0</v>
      </c>
      <c r="BI102" s="63">
        <f>IF(AND(B102=1,AT102=E102),0,IF(AND(AW101&lt;Parameters!$C$24,AT102=0),0,IF(AND(AW101&lt;Parameters!$C$25,AT101=0,AT102=0),0,IF(AT102=E102,0,1))))</f>
        <v>0</v>
      </c>
      <c r="BJ102" s="63">
        <f>IF(B102&lt;&gt;1,IF(AND(AV102&gt;0,AW102&gt;AW101),0,IF(AND(AV102&lt;0,AW102&lt;AW101),0,1)),IF(AND(AV102&gt;0,AW102&gt;Parameters!$C$40),0,IF(AND(AV102&lt;0,AW102&lt;Parameters!$C$40),0,1)))</f>
        <v>0</v>
      </c>
      <c r="BK102" s="91">
        <f t="shared" si="36"/>
        <v>0</v>
      </c>
      <c r="BL102" s="74"/>
      <c r="BM102" s="74"/>
    </row>
    <row r="103" spans="2:65" x14ac:dyDescent="0.3">
      <c r="B103" s="101">
        <f>Data_Revised!B103</f>
        <v>100</v>
      </c>
      <c r="C103" s="7">
        <f>Data_Revised!C103</f>
        <v>18000</v>
      </c>
      <c r="D103" s="7">
        <f>Data_Revised!D103</f>
        <v>12000</v>
      </c>
      <c r="E103" s="7">
        <f>Data_Revised!E103</f>
        <v>21500</v>
      </c>
      <c r="F103" s="7">
        <f>Data_Revised!F103</f>
        <v>19600</v>
      </c>
      <c r="G103" s="7">
        <f>Data_Revised!G103</f>
        <v>13300</v>
      </c>
      <c r="H103" s="7">
        <f>Data_Revised!H103</f>
        <v>11100</v>
      </c>
      <c r="I103" s="12">
        <f>Data_Revised!I103</f>
        <v>1</v>
      </c>
      <c r="J103" s="8"/>
      <c r="K103" s="56">
        <f t="shared" si="37"/>
        <v>9</v>
      </c>
      <c r="L103" s="60">
        <f>IF(B103=1,0,IF(K103&lt;=Parameters!$C$3,Parameters!$D$3,Parameters!$D$4))</f>
        <v>-0.01</v>
      </c>
      <c r="M103" s="7">
        <f>IF(B103=1,Parameters!$C$27,ROUNDDOWN(M102*(1+L103),0))</f>
        <v>10733</v>
      </c>
      <c r="N103" s="63">
        <f>IF(B103=1,Parameters!$C$28,IF(K103&lt;&gt;K102,ROUND(N102*(1+Parameters!$C$29),2),N102))</f>
        <v>82.13</v>
      </c>
      <c r="O103" s="63">
        <f t="shared" si="22"/>
        <v>881501.28999999992</v>
      </c>
      <c r="P103" s="60">
        <f>IF(K103=1,Parameters!$C$31,IF(K103&lt;&gt;K102,IF(N103&lt;=Parameters!$C$7,P102+Parameters!$D$7,P102+Parameters!$D$8),P102))</f>
        <v>0.10999999999999997</v>
      </c>
      <c r="Q103" s="63">
        <f t="shared" si="23"/>
        <v>73.099999999999994</v>
      </c>
      <c r="R103" s="63">
        <f t="shared" si="24"/>
        <v>1315800</v>
      </c>
      <c r="S103" s="7">
        <f t="shared" si="25"/>
        <v>28733</v>
      </c>
      <c r="T103" s="63">
        <f t="shared" si="26"/>
        <v>2197301.29</v>
      </c>
      <c r="U103" s="63">
        <f t="shared" si="27"/>
        <v>76.473089827028161</v>
      </c>
      <c r="V103" s="63">
        <f>ROUND(U103*(1+Parameters!$C$34),2)</f>
        <v>103.24</v>
      </c>
      <c r="W103" s="63">
        <f>ROUNDDOWN(S103*Parameters!$C$33,0)</f>
        <v>11493</v>
      </c>
      <c r="X103" s="66">
        <f t="shared" si="28"/>
        <v>1186537.3199999998</v>
      </c>
      <c r="Y103" s="8"/>
      <c r="Z103" s="69">
        <f>IF($B103=1,Parameters!C$13,IF(AND($K103&lt;&gt;$K102,MOD($K103-1,Parameters!C$14)=0),ROUND(Z102*(1+Parameters!C$15),2),Z102))</f>
        <v>81.25</v>
      </c>
      <c r="AA103" s="63">
        <f>IF($B103=1,Parameters!D$13,IF(AND($K103&lt;&gt;$K102,MOD($K103-1,Parameters!D$14)=0),ROUND(AA102*(1+Parameters!D$15),2),AA102))</f>
        <v>36.47</v>
      </c>
      <c r="AB103" s="63">
        <f>IF($B103=1,Parameters!E$13,IF(AND($K103&lt;&gt;$K102,MOD($K103-1,Parameters!E$14)=0),ROUND(AB102*(1+Parameters!E$15),2),AB102))</f>
        <v>46</v>
      </c>
      <c r="AC103" s="63">
        <f>IF($B103=1,Parameters!F$13,IF(AND($K103&lt;&gt;$K102,MOD($K103-1,Parameters!F$14)=0),ROUND(AC102*(1+Parameters!F$15),2),AC102))</f>
        <v>60.5</v>
      </c>
      <c r="AD103" s="63">
        <f t="shared" si="29"/>
        <v>975000</v>
      </c>
      <c r="AE103" s="63">
        <f t="shared" si="29"/>
        <v>784105</v>
      </c>
      <c r="AF103" s="63">
        <f t="shared" si="29"/>
        <v>901600</v>
      </c>
      <c r="AG103" s="66">
        <f t="shared" si="29"/>
        <v>804650</v>
      </c>
      <c r="AH103" s="8"/>
      <c r="AI103" s="72">
        <f>IF(B103=1,0,IF(I102&lt;Parameters!$C$18,Parameters!$D$18,IF(I102=Parameters!$C$19,Parameters!$D$19,Parameters!$D$20)))</f>
        <v>0</v>
      </c>
      <c r="AJ103" s="63">
        <f>IF(B103=1,Parameters!$C$36,ROUND(AJ102*(1+AI103),2))</f>
        <v>40.1</v>
      </c>
      <c r="AK103" s="63">
        <f>H103/Parameters!$C$38*(Parameters!$C$38-I103)*AJ103</f>
        <v>430273</v>
      </c>
      <c r="AL103" s="63">
        <f>I103*Parameters!$C$37</f>
        <v>20000</v>
      </c>
      <c r="AM103" s="66">
        <f t="shared" si="30"/>
        <v>410273</v>
      </c>
      <c r="AN103" s="8"/>
      <c r="AO103" s="69">
        <f t="shared" si="31"/>
        <v>3323060.32</v>
      </c>
      <c r="AP103" s="63">
        <f t="shared" si="32"/>
        <v>3956406.29</v>
      </c>
      <c r="AQ103" s="76">
        <f t="shared" si="33"/>
        <v>-653345.9700000002</v>
      </c>
      <c r="AR103" s="66">
        <f>IF(B103=1,Parameters!$C$40+AQ103,AR102+AQ103)</f>
        <v>6122260.6199999955</v>
      </c>
      <c r="AT103" s="56">
        <f>IF(B103=1,E103,IF(AW102&lt;Parameters!$C$24,0,IF(AND(AW102&lt;Parameters!$C$25,AT102=0),0,E103)))</f>
        <v>21500</v>
      </c>
      <c r="AU103" s="63">
        <f t="shared" si="38"/>
        <v>784105</v>
      </c>
      <c r="AV103" s="76">
        <f t="shared" si="34"/>
        <v>-653345.9700000002</v>
      </c>
      <c r="AW103" s="66">
        <f>IF(G103=1,Parameters!$C$40+AV103,AW102+AV103)</f>
        <v>14342080.619999999</v>
      </c>
      <c r="AY103" s="69">
        <f>IF(AND(B103=1,M103=Parameters!$C$27),0,IF(AND(K103&lt;=Parameters!$C$3,M103&gt;M102),0,IF(M103&lt;M102,0,1)))</f>
        <v>0</v>
      </c>
      <c r="AZ103" s="63">
        <f>IF(AND(B103=1,N103=Parameters!$C$28),0,IF(AND(K103&lt;&gt;K102,N103&gt;N102),0,IF(N103=N102,0,1)))</f>
        <v>0</v>
      </c>
      <c r="BA103" s="76">
        <f>IF(AND(B103=1,P103=Parameters!$C$31),0,IF(AND(K103&lt;&gt;K102,N103&lt;=Parameters!$C$7,P103&gt;P102),0,IF(AND(K103&lt;&gt;K102,N103&gt;Parameters!$C$8,P103=P102),0,IF(AND(K103=K102,P103=P102),0,1))))</f>
        <v>0</v>
      </c>
      <c r="BB103" s="76">
        <f t="shared" si="35"/>
        <v>0</v>
      </c>
      <c r="BC103" s="76">
        <f>IF(AND($B103=1,Z103=Parameters!C$13),0,IF(AND($K103&lt;&gt;$K102,MOD($K103-1,Parameters!C$14)=0,Z103&gt;Z102),0,IF(Z103=Z102,0,1)))</f>
        <v>0</v>
      </c>
      <c r="BD103" s="76">
        <f>IF(AND($B103=1,AA103=Parameters!D$13),0,IF(AND($K103&lt;&gt;$K102,MOD($K103-1,Parameters!D$14)=0,AA103&gt;AA102),0,IF(AA103=AA102,0,1)))</f>
        <v>0</v>
      </c>
      <c r="BE103" s="76">
        <f>IF(AND($B103=1,AB103=Parameters!E$13),0,IF(AND($K103&lt;&gt;$K102,MOD($K103-1,Parameters!E$14)=0,AB103&gt;AB102),0,IF(AB103=AB102,0,1)))</f>
        <v>0</v>
      </c>
      <c r="BF103" s="76">
        <f>IF(AND($B103=1,AC103=Parameters!F$13),0,IF(AND($K103&lt;&gt;$K102,MOD($K103-1,Parameters!F$14)=0,AC103&gt;AC102),0,IF(AC103=AC102,0,1)))</f>
        <v>0</v>
      </c>
      <c r="BG103" s="76">
        <f>IF(AND(B103=1,AJ103=Parameters!$C$36),0,IF(AND(I102&lt;Parameters!$C$18,AJ103&gt;AJ102),0,IF(AND(I102=Parameters!$C$19,AJ103=AJ102),0,IF(AND(I102&gt;Parameters!$C$20,AJ103&lt;AJ102),0,1))))</f>
        <v>0</v>
      </c>
      <c r="BH103" s="63">
        <f>IF(B103&lt;&gt;1,IF(AND(AQ103&gt;0,AR103&gt;AR102),0,IF(AND(AQ103&lt;0,AR103&lt;AR102),0,1)),IF(AND(AQ103&gt;0,AR103&gt;Parameters!$C$40),0,IF(AND(AQ103&lt;0,AR103&lt;Parameters!$C$40),0,1)))</f>
        <v>0</v>
      </c>
      <c r="BI103" s="63">
        <f>IF(AND(B103=1,AT103=E103),0,IF(AND(AW102&lt;Parameters!$C$24,AT103=0),0,IF(AND(AW102&lt;Parameters!$C$25,AT102=0,AT103=0),0,IF(AT103=E103,0,1))))</f>
        <v>0</v>
      </c>
      <c r="BJ103" s="63">
        <f>IF(B103&lt;&gt;1,IF(AND(AV103&gt;0,AW103&gt;AW102),0,IF(AND(AV103&lt;0,AW103&lt;AW102),0,1)),IF(AND(AV103&gt;0,AW103&gt;Parameters!$C$40),0,IF(AND(AV103&lt;0,AW103&lt;Parameters!$C$40),0,1)))</f>
        <v>0</v>
      </c>
      <c r="BK103" s="91">
        <f t="shared" si="36"/>
        <v>0</v>
      </c>
      <c r="BL103" s="74"/>
      <c r="BM103" s="74"/>
    </row>
    <row r="104" spans="2:65" x14ac:dyDescent="0.3">
      <c r="B104" s="101">
        <f>Data_Revised!B104</f>
        <v>101</v>
      </c>
      <c r="C104" s="7">
        <f>Data_Revised!C104</f>
        <v>18500</v>
      </c>
      <c r="D104" s="7">
        <f>Data_Revised!D104</f>
        <v>7500</v>
      </c>
      <c r="E104" s="7">
        <f>Data_Revised!E104</f>
        <v>18500</v>
      </c>
      <c r="F104" s="7">
        <f>Data_Revised!F104</f>
        <v>19600</v>
      </c>
      <c r="G104" s="7">
        <f>Data_Revised!G104</f>
        <v>20300</v>
      </c>
      <c r="H104" s="7">
        <f>Data_Revised!H104</f>
        <v>20700</v>
      </c>
      <c r="I104" s="12">
        <f>Data_Revised!I104</f>
        <v>3</v>
      </c>
      <c r="J104" s="8"/>
      <c r="K104" s="56">
        <f t="shared" si="37"/>
        <v>9</v>
      </c>
      <c r="L104" s="60">
        <f>IF(B104=1,0,IF(K104&lt;=Parameters!$C$3,Parameters!$D$3,Parameters!$D$4))</f>
        <v>-0.01</v>
      </c>
      <c r="M104" s="7">
        <f>IF(B104=1,Parameters!$C$27,ROUNDDOWN(M103*(1+L104),0))</f>
        <v>10625</v>
      </c>
      <c r="N104" s="63">
        <f>IF(B104=1,Parameters!$C$28,IF(K104&lt;&gt;K103,ROUND(N103*(1+Parameters!$C$29),2),N103))</f>
        <v>82.13</v>
      </c>
      <c r="O104" s="63">
        <f t="shared" si="22"/>
        <v>872631.25</v>
      </c>
      <c r="P104" s="60">
        <f>IF(K104=1,Parameters!$C$31,IF(K104&lt;&gt;K103,IF(N104&lt;=Parameters!$C$7,P103+Parameters!$D$7,P103+Parameters!$D$8),P103))</f>
        <v>0.10999999999999997</v>
      </c>
      <c r="Q104" s="63">
        <f t="shared" si="23"/>
        <v>73.099999999999994</v>
      </c>
      <c r="R104" s="63">
        <f t="shared" si="24"/>
        <v>1352350</v>
      </c>
      <c r="S104" s="7">
        <f t="shared" si="25"/>
        <v>29125</v>
      </c>
      <c r="T104" s="63">
        <f t="shared" si="26"/>
        <v>2224981.25</v>
      </c>
      <c r="U104" s="63">
        <f t="shared" si="27"/>
        <v>76.394206008583694</v>
      </c>
      <c r="V104" s="63">
        <f>ROUND(U104*(1+Parameters!$C$34),2)</f>
        <v>103.13</v>
      </c>
      <c r="W104" s="63">
        <f>ROUNDDOWN(S104*Parameters!$C$33,0)</f>
        <v>11650</v>
      </c>
      <c r="X104" s="66">
        <f t="shared" si="28"/>
        <v>1201464.5</v>
      </c>
      <c r="Y104" s="8"/>
      <c r="Z104" s="69">
        <f>IF($B104=1,Parameters!C$13,IF(AND($K104&lt;&gt;$K103,MOD($K104-1,Parameters!C$14)=0),ROUND(Z103*(1+Parameters!C$15),2),Z103))</f>
        <v>81.25</v>
      </c>
      <c r="AA104" s="63">
        <f>IF($B104=1,Parameters!D$13,IF(AND($K104&lt;&gt;$K103,MOD($K104-1,Parameters!D$14)=0),ROUND(AA103*(1+Parameters!D$15),2),AA103))</f>
        <v>36.47</v>
      </c>
      <c r="AB104" s="63">
        <f>IF($B104=1,Parameters!E$13,IF(AND($K104&lt;&gt;$K103,MOD($K104-1,Parameters!E$14)=0),ROUND(AB103*(1+Parameters!E$15),2),AB103))</f>
        <v>46</v>
      </c>
      <c r="AC104" s="63">
        <f>IF($B104=1,Parameters!F$13,IF(AND($K104&lt;&gt;$K103,MOD($K104-1,Parameters!F$14)=0),ROUND(AC103*(1+Parameters!F$15),2),AC103))</f>
        <v>60.5</v>
      </c>
      <c r="AD104" s="63">
        <f t="shared" si="29"/>
        <v>609375</v>
      </c>
      <c r="AE104" s="63">
        <f t="shared" si="29"/>
        <v>674695</v>
      </c>
      <c r="AF104" s="63">
        <f t="shared" si="29"/>
        <v>901600</v>
      </c>
      <c r="AG104" s="66">
        <f t="shared" si="29"/>
        <v>1228150</v>
      </c>
      <c r="AH104" s="8"/>
      <c r="AI104" s="72">
        <f>IF(B104=1,0,IF(I103&lt;Parameters!$C$18,Parameters!$D$18,IF(I103=Parameters!$C$19,Parameters!$D$19,Parameters!$D$20)))</f>
        <v>0.02</v>
      </c>
      <c r="AJ104" s="63">
        <f>IF(B104=1,Parameters!$C$36,ROUND(AJ103*(1+AI104),2))</f>
        <v>40.9</v>
      </c>
      <c r="AK104" s="63">
        <f>H104/Parameters!$C$38*(Parameters!$C$38-I104)*AJ104</f>
        <v>761967</v>
      </c>
      <c r="AL104" s="63">
        <f>I104*Parameters!$C$37</f>
        <v>60000</v>
      </c>
      <c r="AM104" s="66">
        <f t="shared" si="30"/>
        <v>701967</v>
      </c>
      <c r="AN104" s="8"/>
      <c r="AO104" s="69">
        <f t="shared" si="31"/>
        <v>4093181.5</v>
      </c>
      <c r="AP104" s="63">
        <f t="shared" si="32"/>
        <v>3509051.25</v>
      </c>
      <c r="AQ104" s="76">
        <f t="shared" si="33"/>
        <v>524130.25</v>
      </c>
      <c r="AR104" s="66">
        <f>IF(B104=1,Parameters!$C$40+AQ104,AR103+AQ104)</f>
        <v>6646390.8699999955</v>
      </c>
      <c r="AT104" s="56">
        <f>IF(B104=1,E104,IF(AW103&lt;Parameters!$C$24,0,IF(AND(AW103&lt;Parameters!$C$25,AT103=0),0,E104)))</f>
        <v>18500</v>
      </c>
      <c r="AU104" s="63">
        <f t="shared" si="38"/>
        <v>674695</v>
      </c>
      <c r="AV104" s="76">
        <f t="shared" si="34"/>
        <v>524130.25</v>
      </c>
      <c r="AW104" s="66">
        <f>IF(G104=1,Parameters!$C$40+AV104,AW103+AV104)</f>
        <v>14866210.869999999</v>
      </c>
      <c r="AY104" s="69">
        <f>IF(AND(B104=1,M104=Parameters!$C$27),0,IF(AND(K104&lt;=Parameters!$C$3,M104&gt;M103),0,IF(M104&lt;M103,0,1)))</f>
        <v>0</v>
      </c>
      <c r="AZ104" s="63">
        <f>IF(AND(B104=1,N104=Parameters!$C$28),0,IF(AND(K104&lt;&gt;K103,N104&gt;N103),0,IF(N104=N103,0,1)))</f>
        <v>0</v>
      </c>
      <c r="BA104" s="76">
        <f>IF(AND(B104=1,P104=Parameters!$C$31),0,IF(AND(K104&lt;&gt;K103,N104&lt;=Parameters!$C$7,P104&gt;P103),0,IF(AND(K104&lt;&gt;K103,N104&gt;Parameters!$C$8,P104=P103),0,IF(AND(K104=K103,P104=P103),0,1))))</f>
        <v>0</v>
      </c>
      <c r="BB104" s="76">
        <f t="shared" si="35"/>
        <v>0</v>
      </c>
      <c r="BC104" s="76">
        <f>IF(AND($B104=1,Z104=Parameters!C$13),0,IF(AND($K104&lt;&gt;$K103,MOD($K104-1,Parameters!C$14)=0,Z104&gt;Z103),0,IF(Z104=Z103,0,1)))</f>
        <v>0</v>
      </c>
      <c r="BD104" s="76">
        <f>IF(AND($B104=1,AA104=Parameters!D$13),0,IF(AND($K104&lt;&gt;$K103,MOD($K104-1,Parameters!D$14)=0,AA104&gt;AA103),0,IF(AA104=AA103,0,1)))</f>
        <v>0</v>
      </c>
      <c r="BE104" s="76">
        <f>IF(AND($B104=1,AB104=Parameters!E$13),0,IF(AND($K104&lt;&gt;$K103,MOD($K104-1,Parameters!E$14)=0,AB104&gt;AB103),0,IF(AB104=AB103,0,1)))</f>
        <v>0</v>
      </c>
      <c r="BF104" s="76">
        <f>IF(AND($B104=1,AC104=Parameters!F$13),0,IF(AND($K104&lt;&gt;$K103,MOD($K104-1,Parameters!F$14)=0,AC104&gt;AC103),0,IF(AC104=AC103,0,1)))</f>
        <v>0</v>
      </c>
      <c r="BG104" s="76">
        <f>IF(AND(B104=1,AJ104=Parameters!$C$36),0,IF(AND(I103&lt;Parameters!$C$18,AJ104&gt;AJ103),0,IF(AND(I103=Parameters!$C$19,AJ104=AJ103),0,IF(AND(I103&gt;Parameters!$C$20,AJ104&lt;AJ103),0,1))))</f>
        <v>0</v>
      </c>
      <c r="BH104" s="63">
        <f>IF(B104&lt;&gt;1,IF(AND(AQ104&gt;0,AR104&gt;AR103),0,IF(AND(AQ104&lt;0,AR104&lt;AR103),0,1)),IF(AND(AQ104&gt;0,AR104&gt;Parameters!$C$40),0,IF(AND(AQ104&lt;0,AR104&lt;Parameters!$C$40),0,1)))</f>
        <v>0</v>
      </c>
      <c r="BI104" s="63">
        <f>IF(AND(B104=1,AT104=E104),0,IF(AND(AW103&lt;Parameters!$C$24,AT104=0),0,IF(AND(AW103&lt;Parameters!$C$25,AT103=0,AT104=0),0,IF(AT104=E104,0,1))))</f>
        <v>0</v>
      </c>
      <c r="BJ104" s="63">
        <f>IF(B104&lt;&gt;1,IF(AND(AV104&gt;0,AW104&gt;AW103),0,IF(AND(AV104&lt;0,AW104&lt;AW103),0,1)),IF(AND(AV104&gt;0,AW104&gt;Parameters!$C$40),0,IF(AND(AV104&lt;0,AW104&lt;Parameters!$C$40),0,1)))</f>
        <v>0</v>
      </c>
      <c r="BK104" s="91">
        <f t="shared" si="36"/>
        <v>0</v>
      </c>
      <c r="BL104" s="74"/>
      <c r="BM104" s="74"/>
    </row>
    <row r="105" spans="2:65" x14ac:dyDescent="0.3">
      <c r="B105" s="101">
        <f>Data_Revised!B105</f>
        <v>102</v>
      </c>
      <c r="C105" s="7">
        <f>Data_Revised!C105</f>
        <v>11000</v>
      </c>
      <c r="D105" s="7">
        <f>Data_Revised!D105</f>
        <v>12500</v>
      </c>
      <c r="E105" s="7">
        <f>Data_Revised!E105</f>
        <v>22500</v>
      </c>
      <c r="F105" s="7">
        <f>Data_Revised!F105</f>
        <v>18200</v>
      </c>
      <c r="G105" s="7">
        <f>Data_Revised!G105</f>
        <v>14000</v>
      </c>
      <c r="H105" s="7">
        <f>Data_Revised!H105</f>
        <v>19500</v>
      </c>
      <c r="I105" s="12">
        <f>Data_Revised!I105</f>
        <v>5</v>
      </c>
      <c r="J105" s="8"/>
      <c r="K105" s="56">
        <f t="shared" si="37"/>
        <v>9</v>
      </c>
      <c r="L105" s="60">
        <f>IF(B105=1,0,IF(K105&lt;=Parameters!$C$3,Parameters!$D$3,Parameters!$D$4))</f>
        <v>-0.01</v>
      </c>
      <c r="M105" s="7">
        <f>IF(B105=1,Parameters!$C$27,ROUNDDOWN(M104*(1+L105),0))</f>
        <v>10518</v>
      </c>
      <c r="N105" s="63">
        <f>IF(B105=1,Parameters!$C$28,IF(K105&lt;&gt;K104,ROUND(N104*(1+Parameters!$C$29),2),N104))</f>
        <v>82.13</v>
      </c>
      <c r="O105" s="63">
        <f t="shared" si="22"/>
        <v>863843.34</v>
      </c>
      <c r="P105" s="60">
        <f>IF(K105=1,Parameters!$C$31,IF(K105&lt;&gt;K104,IF(N105&lt;=Parameters!$C$7,P104+Parameters!$D$7,P104+Parameters!$D$8),P104))</f>
        <v>0.10999999999999997</v>
      </c>
      <c r="Q105" s="63">
        <f t="shared" si="23"/>
        <v>73.099999999999994</v>
      </c>
      <c r="R105" s="63">
        <f t="shared" si="24"/>
        <v>804099.99999999988</v>
      </c>
      <c r="S105" s="7">
        <f t="shared" si="25"/>
        <v>21518</v>
      </c>
      <c r="T105" s="63">
        <f t="shared" si="26"/>
        <v>1667943.3399999999</v>
      </c>
      <c r="U105" s="63">
        <f t="shared" si="27"/>
        <v>77.513864671437858</v>
      </c>
      <c r="V105" s="63">
        <f>ROUND(U105*(1+Parameters!$C$34),2)</f>
        <v>104.64</v>
      </c>
      <c r="W105" s="63">
        <f>ROUNDDOWN(S105*Parameters!$C$33,0)</f>
        <v>8607</v>
      </c>
      <c r="X105" s="66">
        <f t="shared" si="28"/>
        <v>900636.48</v>
      </c>
      <c r="Y105" s="8"/>
      <c r="Z105" s="69">
        <f>IF($B105=1,Parameters!C$13,IF(AND($K105&lt;&gt;$K104,MOD($K105-1,Parameters!C$14)=0),ROUND(Z104*(1+Parameters!C$15),2),Z104))</f>
        <v>81.25</v>
      </c>
      <c r="AA105" s="63">
        <f>IF($B105=1,Parameters!D$13,IF(AND($K105&lt;&gt;$K104,MOD($K105-1,Parameters!D$14)=0),ROUND(AA104*(1+Parameters!D$15),2),AA104))</f>
        <v>36.47</v>
      </c>
      <c r="AB105" s="63">
        <f>IF($B105=1,Parameters!E$13,IF(AND($K105&lt;&gt;$K104,MOD($K105-1,Parameters!E$14)=0),ROUND(AB104*(1+Parameters!E$15),2),AB104))</f>
        <v>46</v>
      </c>
      <c r="AC105" s="63">
        <f>IF($B105=1,Parameters!F$13,IF(AND($K105&lt;&gt;$K104,MOD($K105-1,Parameters!F$14)=0),ROUND(AC104*(1+Parameters!F$15),2),AC104))</f>
        <v>60.5</v>
      </c>
      <c r="AD105" s="63">
        <f t="shared" si="29"/>
        <v>1015625</v>
      </c>
      <c r="AE105" s="63">
        <f t="shared" si="29"/>
        <v>820575</v>
      </c>
      <c r="AF105" s="63">
        <f t="shared" si="29"/>
        <v>837200</v>
      </c>
      <c r="AG105" s="66">
        <f t="shared" si="29"/>
        <v>847000</v>
      </c>
      <c r="AH105" s="8"/>
      <c r="AI105" s="72">
        <f>IF(B105=1,0,IF(I104&lt;Parameters!$C$18,Parameters!$D$18,IF(I104=Parameters!$C$19,Parameters!$D$19,Parameters!$D$20)))</f>
        <v>0.02</v>
      </c>
      <c r="AJ105" s="63">
        <f>IF(B105=1,Parameters!$C$36,ROUND(AJ104*(1+AI105),2))</f>
        <v>41.72</v>
      </c>
      <c r="AK105" s="63">
        <f>H105/Parameters!$C$38*(Parameters!$C$38-I105)*AJ105</f>
        <v>677950</v>
      </c>
      <c r="AL105" s="63">
        <f>I105*Parameters!$C$37</f>
        <v>100000</v>
      </c>
      <c r="AM105" s="66">
        <f t="shared" si="30"/>
        <v>577950</v>
      </c>
      <c r="AN105" s="8"/>
      <c r="AO105" s="69">
        <f t="shared" si="31"/>
        <v>3262786.48</v>
      </c>
      <c r="AP105" s="63">
        <f t="shared" si="32"/>
        <v>3504143.34</v>
      </c>
      <c r="AQ105" s="76">
        <f t="shared" si="33"/>
        <v>-341356.85999999987</v>
      </c>
      <c r="AR105" s="66">
        <f>IF(B105=1,Parameters!$C$40+AQ105,AR104+AQ105)</f>
        <v>6305034.0099999961</v>
      </c>
      <c r="AT105" s="56">
        <f>IF(B105=1,E105,IF(AW104&lt;Parameters!$C$24,0,IF(AND(AW104&lt;Parameters!$C$25,AT104=0),0,E105)))</f>
        <v>22500</v>
      </c>
      <c r="AU105" s="63">
        <f t="shared" si="38"/>
        <v>820575</v>
      </c>
      <c r="AV105" s="76">
        <f t="shared" si="34"/>
        <v>-341356.85999999987</v>
      </c>
      <c r="AW105" s="66">
        <f>IF(G105=1,Parameters!$C$40+AV105,AW104+AV105)</f>
        <v>14524854.01</v>
      </c>
      <c r="AY105" s="69">
        <f>IF(AND(B105=1,M105=Parameters!$C$27),0,IF(AND(K105&lt;=Parameters!$C$3,M105&gt;M104),0,IF(M105&lt;M104,0,1)))</f>
        <v>0</v>
      </c>
      <c r="AZ105" s="63">
        <f>IF(AND(B105=1,N105=Parameters!$C$28),0,IF(AND(K105&lt;&gt;K104,N105&gt;N104),0,IF(N105=N104,0,1)))</f>
        <v>0</v>
      </c>
      <c r="BA105" s="76">
        <f>IF(AND(B105=1,P105=Parameters!$C$31),0,IF(AND(K105&lt;&gt;K104,N105&lt;=Parameters!$C$7,P105&gt;P104),0,IF(AND(K105&lt;&gt;K104,N105&gt;Parameters!$C$8,P105=P104),0,IF(AND(K105=K104,P105=P104),0,1))))</f>
        <v>0</v>
      </c>
      <c r="BB105" s="76">
        <f t="shared" si="35"/>
        <v>0</v>
      </c>
      <c r="BC105" s="76">
        <f>IF(AND($B105=1,Z105=Parameters!C$13),0,IF(AND($K105&lt;&gt;$K104,MOD($K105-1,Parameters!C$14)=0,Z105&gt;Z104),0,IF(Z105=Z104,0,1)))</f>
        <v>0</v>
      </c>
      <c r="BD105" s="76">
        <f>IF(AND($B105=1,AA105=Parameters!D$13),0,IF(AND($K105&lt;&gt;$K104,MOD($K105-1,Parameters!D$14)=0,AA105&gt;AA104),0,IF(AA105=AA104,0,1)))</f>
        <v>0</v>
      </c>
      <c r="BE105" s="76">
        <f>IF(AND($B105=1,AB105=Parameters!E$13),0,IF(AND($K105&lt;&gt;$K104,MOD($K105-1,Parameters!E$14)=0,AB105&gt;AB104),0,IF(AB105=AB104,0,1)))</f>
        <v>0</v>
      </c>
      <c r="BF105" s="76">
        <f>IF(AND($B105=1,AC105=Parameters!F$13),0,IF(AND($K105&lt;&gt;$K104,MOD($K105-1,Parameters!F$14)=0,AC105&gt;AC104),0,IF(AC105=AC104,0,1)))</f>
        <v>0</v>
      </c>
      <c r="BG105" s="76">
        <f>IF(AND(B105=1,AJ105=Parameters!$C$36),0,IF(AND(I104&lt;Parameters!$C$18,AJ105&gt;AJ104),0,IF(AND(I104=Parameters!$C$19,AJ105=AJ104),0,IF(AND(I104&gt;Parameters!$C$20,AJ105&lt;AJ104),0,1))))</f>
        <v>0</v>
      </c>
      <c r="BH105" s="63">
        <f>IF(B105&lt;&gt;1,IF(AND(AQ105&gt;0,AR105&gt;AR104),0,IF(AND(AQ105&lt;0,AR105&lt;AR104),0,1)),IF(AND(AQ105&gt;0,AR105&gt;Parameters!$C$40),0,IF(AND(AQ105&lt;0,AR105&lt;Parameters!$C$40),0,1)))</f>
        <v>0</v>
      </c>
      <c r="BI105" s="63">
        <f>IF(AND(B105=1,AT105=E105),0,IF(AND(AW104&lt;Parameters!$C$24,AT105=0),0,IF(AND(AW104&lt;Parameters!$C$25,AT104=0,AT105=0),0,IF(AT105=E105,0,1))))</f>
        <v>0</v>
      </c>
      <c r="BJ105" s="63">
        <f>IF(B105&lt;&gt;1,IF(AND(AV105&gt;0,AW105&gt;AW104),0,IF(AND(AV105&lt;0,AW105&lt;AW104),0,1)),IF(AND(AV105&gt;0,AW105&gt;Parameters!$C$40),0,IF(AND(AV105&lt;0,AW105&lt;Parameters!$C$40),0,1)))</f>
        <v>0</v>
      </c>
      <c r="BK105" s="91">
        <f t="shared" si="36"/>
        <v>0</v>
      </c>
      <c r="BL105" s="74"/>
      <c r="BM105" s="74"/>
    </row>
    <row r="106" spans="2:65" x14ac:dyDescent="0.3">
      <c r="B106" s="101">
        <f>Data_Revised!B106</f>
        <v>103</v>
      </c>
      <c r="C106" s="7">
        <f>Data_Revised!C106</f>
        <v>14000</v>
      </c>
      <c r="D106" s="7">
        <f>Data_Revised!D106</f>
        <v>10000</v>
      </c>
      <c r="E106" s="7">
        <f>Data_Revised!E106</f>
        <v>17000</v>
      </c>
      <c r="F106" s="7">
        <f>Data_Revised!F106</f>
        <v>17500</v>
      </c>
      <c r="G106" s="7">
        <f>Data_Revised!G106</f>
        <v>17500</v>
      </c>
      <c r="H106" s="7">
        <f>Data_Revised!H106</f>
        <v>19800</v>
      </c>
      <c r="I106" s="12">
        <f>Data_Revised!I106</f>
        <v>3</v>
      </c>
      <c r="J106" s="8"/>
      <c r="K106" s="56">
        <f t="shared" si="37"/>
        <v>9</v>
      </c>
      <c r="L106" s="60">
        <f>IF(B106=1,0,IF(K106&lt;=Parameters!$C$3,Parameters!$D$3,Parameters!$D$4))</f>
        <v>-0.01</v>
      </c>
      <c r="M106" s="7">
        <f>IF(B106=1,Parameters!$C$27,ROUNDDOWN(M105*(1+L106),0))</f>
        <v>10412</v>
      </c>
      <c r="N106" s="63">
        <f>IF(B106=1,Parameters!$C$28,IF(K106&lt;&gt;K105,ROUND(N105*(1+Parameters!$C$29),2),N105))</f>
        <v>82.13</v>
      </c>
      <c r="O106" s="63">
        <f t="shared" si="22"/>
        <v>855137.55999999994</v>
      </c>
      <c r="P106" s="60">
        <f>IF(K106=1,Parameters!$C$31,IF(K106&lt;&gt;K105,IF(N106&lt;=Parameters!$C$7,P105+Parameters!$D$7,P105+Parameters!$D$8),P105))</f>
        <v>0.10999999999999997</v>
      </c>
      <c r="Q106" s="63">
        <f t="shared" si="23"/>
        <v>73.099999999999994</v>
      </c>
      <c r="R106" s="63">
        <f t="shared" si="24"/>
        <v>1023399.9999999999</v>
      </c>
      <c r="S106" s="7">
        <f t="shared" si="25"/>
        <v>24412</v>
      </c>
      <c r="T106" s="63">
        <f t="shared" si="26"/>
        <v>1878537.5599999998</v>
      </c>
      <c r="U106" s="63">
        <f t="shared" si="27"/>
        <v>76.951399311813859</v>
      </c>
      <c r="V106" s="63">
        <f>ROUND(U106*(1+Parameters!$C$34),2)</f>
        <v>103.88</v>
      </c>
      <c r="W106" s="63">
        <f>ROUNDDOWN(S106*Parameters!$C$33,0)</f>
        <v>9764</v>
      </c>
      <c r="X106" s="66">
        <f t="shared" si="28"/>
        <v>1014284.32</v>
      </c>
      <c r="Y106" s="8"/>
      <c r="Z106" s="69">
        <f>IF($B106=1,Parameters!C$13,IF(AND($K106&lt;&gt;$K105,MOD($K106-1,Parameters!C$14)=0),ROUND(Z105*(1+Parameters!C$15),2),Z105))</f>
        <v>81.25</v>
      </c>
      <c r="AA106" s="63">
        <f>IF($B106=1,Parameters!D$13,IF(AND($K106&lt;&gt;$K105,MOD($K106-1,Parameters!D$14)=0),ROUND(AA105*(1+Parameters!D$15),2),AA105))</f>
        <v>36.47</v>
      </c>
      <c r="AB106" s="63">
        <f>IF($B106=1,Parameters!E$13,IF(AND($K106&lt;&gt;$K105,MOD($K106-1,Parameters!E$14)=0),ROUND(AB105*(1+Parameters!E$15),2),AB105))</f>
        <v>46</v>
      </c>
      <c r="AC106" s="63">
        <f>IF($B106=1,Parameters!F$13,IF(AND($K106&lt;&gt;$K105,MOD($K106-1,Parameters!F$14)=0),ROUND(AC105*(1+Parameters!F$15),2),AC105))</f>
        <v>60.5</v>
      </c>
      <c r="AD106" s="63">
        <f t="shared" si="29"/>
        <v>812500</v>
      </c>
      <c r="AE106" s="63">
        <f t="shared" si="29"/>
        <v>619990</v>
      </c>
      <c r="AF106" s="63">
        <f t="shared" si="29"/>
        <v>805000</v>
      </c>
      <c r="AG106" s="66">
        <f t="shared" si="29"/>
        <v>1058750</v>
      </c>
      <c r="AH106" s="8"/>
      <c r="AI106" s="72">
        <f>IF(B106=1,0,IF(I105&lt;Parameters!$C$18,Parameters!$D$18,IF(I105=Parameters!$C$19,Parameters!$D$19,Parameters!$D$20)))</f>
        <v>-0.01</v>
      </c>
      <c r="AJ106" s="63">
        <f>IF(B106=1,Parameters!$C$36,ROUND(AJ105*(1+AI106),2))</f>
        <v>41.3</v>
      </c>
      <c r="AK106" s="63">
        <f>H106/Parameters!$C$38*(Parameters!$C$38-I106)*AJ106</f>
        <v>735966</v>
      </c>
      <c r="AL106" s="63">
        <f>I106*Parameters!$C$37</f>
        <v>60000</v>
      </c>
      <c r="AM106" s="66">
        <f t="shared" si="30"/>
        <v>675966</v>
      </c>
      <c r="AN106" s="8"/>
      <c r="AO106" s="69">
        <f t="shared" si="31"/>
        <v>3614000.32</v>
      </c>
      <c r="AP106" s="63">
        <f t="shared" si="32"/>
        <v>3311027.5599999996</v>
      </c>
      <c r="AQ106" s="76">
        <f t="shared" si="33"/>
        <v>242972.76000000024</v>
      </c>
      <c r="AR106" s="66">
        <f>IF(B106=1,Parameters!$C$40+AQ106,AR105+AQ106)</f>
        <v>6548006.7699999958</v>
      </c>
      <c r="AT106" s="56">
        <f>IF(B106=1,E106,IF(AW105&lt;Parameters!$C$24,0,IF(AND(AW105&lt;Parameters!$C$25,AT105=0),0,E106)))</f>
        <v>17000</v>
      </c>
      <c r="AU106" s="63">
        <f t="shared" si="38"/>
        <v>619990</v>
      </c>
      <c r="AV106" s="76">
        <f t="shared" si="34"/>
        <v>242972.76000000024</v>
      </c>
      <c r="AW106" s="66">
        <f>IF(G106=1,Parameters!$C$40+AV106,AW105+AV106)</f>
        <v>14767826.77</v>
      </c>
      <c r="AY106" s="69">
        <f>IF(AND(B106=1,M106=Parameters!$C$27),0,IF(AND(K106&lt;=Parameters!$C$3,M106&gt;M105),0,IF(M106&lt;M105,0,1)))</f>
        <v>0</v>
      </c>
      <c r="AZ106" s="63">
        <f>IF(AND(B106=1,N106=Parameters!$C$28),0,IF(AND(K106&lt;&gt;K105,N106&gt;N105),0,IF(N106=N105,0,1)))</f>
        <v>0</v>
      </c>
      <c r="BA106" s="76">
        <f>IF(AND(B106=1,P106=Parameters!$C$31),0,IF(AND(K106&lt;&gt;K105,N106&lt;=Parameters!$C$7,P106&gt;P105),0,IF(AND(K106&lt;&gt;K105,N106&gt;Parameters!$C$8,P106=P105),0,IF(AND(K106=K105,P106=P105),0,1))))</f>
        <v>0</v>
      </c>
      <c r="BB106" s="76">
        <f t="shared" si="35"/>
        <v>0</v>
      </c>
      <c r="BC106" s="76">
        <f>IF(AND($B106=1,Z106=Parameters!C$13),0,IF(AND($K106&lt;&gt;$K105,MOD($K106-1,Parameters!C$14)=0,Z106&gt;Z105),0,IF(Z106=Z105,0,1)))</f>
        <v>0</v>
      </c>
      <c r="BD106" s="76">
        <f>IF(AND($B106=1,AA106=Parameters!D$13),0,IF(AND($K106&lt;&gt;$K105,MOD($K106-1,Parameters!D$14)=0,AA106&gt;AA105),0,IF(AA106=AA105,0,1)))</f>
        <v>0</v>
      </c>
      <c r="BE106" s="76">
        <f>IF(AND($B106=1,AB106=Parameters!E$13),0,IF(AND($K106&lt;&gt;$K105,MOD($K106-1,Parameters!E$14)=0,AB106&gt;AB105),0,IF(AB106=AB105,0,1)))</f>
        <v>0</v>
      </c>
      <c r="BF106" s="76">
        <f>IF(AND($B106=1,AC106=Parameters!F$13),0,IF(AND($K106&lt;&gt;$K105,MOD($K106-1,Parameters!F$14)=0,AC106&gt;AC105),0,IF(AC106=AC105,0,1)))</f>
        <v>0</v>
      </c>
      <c r="BG106" s="76">
        <f>IF(AND(B106=1,AJ106=Parameters!$C$36),0,IF(AND(I105&lt;Parameters!$C$18,AJ106&gt;AJ105),0,IF(AND(I105=Parameters!$C$19,AJ106=AJ105),0,IF(AND(I105&gt;Parameters!$C$20,AJ106&lt;AJ105),0,1))))</f>
        <v>0</v>
      </c>
      <c r="BH106" s="63">
        <f>IF(B106&lt;&gt;1,IF(AND(AQ106&gt;0,AR106&gt;AR105),0,IF(AND(AQ106&lt;0,AR106&lt;AR105),0,1)),IF(AND(AQ106&gt;0,AR106&gt;Parameters!$C$40),0,IF(AND(AQ106&lt;0,AR106&lt;Parameters!$C$40),0,1)))</f>
        <v>0</v>
      </c>
      <c r="BI106" s="63">
        <f>IF(AND(B106=1,AT106=E106),0,IF(AND(AW105&lt;Parameters!$C$24,AT106=0),0,IF(AND(AW105&lt;Parameters!$C$25,AT105=0,AT106=0),0,IF(AT106=E106,0,1))))</f>
        <v>0</v>
      </c>
      <c r="BJ106" s="63">
        <f>IF(B106&lt;&gt;1,IF(AND(AV106&gt;0,AW106&gt;AW105),0,IF(AND(AV106&lt;0,AW106&lt;AW105),0,1)),IF(AND(AV106&gt;0,AW106&gt;Parameters!$C$40),0,IF(AND(AV106&lt;0,AW106&lt;Parameters!$C$40),0,1)))</f>
        <v>0</v>
      </c>
      <c r="BK106" s="91">
        <f t="shared" si="36"/>
        <v>0</v>
      </c>
      <c r="BL106" s="74"/>
      <c r="BM106" s="74"/>
    </row>
    <row r="107" spans="2:65" x14ac:dyDescent="0.3">
      <c r="B107" s="101">
        <f>Data_Revised!B107</f>
        <v>104</v>
      </c>
      <c r="C107" s="7">
        <f>Data_Revised!C107</f>
        <v>11000</v>
      </c>
      <c r="D107" s="7">
        <f>Data_Revised!D107</f>
        <v>9500</v>
      </c>
      <c r="E107" s="7">
        <f>Data_Revised!E107</f>
        <v>16000</v>
      </c>
      <c r="F107" s="7">
        <f>Data_Revised!F107</f>
        <v>20300</v>
      </c>
      <c r="G107" s="7">
        <f>Data_Revised!G107</f>
        <v>19600</v>
      </c>
      <c r="H107" s="7">
        <f>Data_Revised!H107</f>
        <v>21300</v>
      </c>
      <c r="I107" s="12">
        <f>Data_Revised!I107</f>
        <v>2</v>
      </c>
      <c r="J107" s="8"/>
      <c r="K107" s="56">
        <f t="shared" si="37"/>
        <v>9</v>
      </c>
      <c r="L107" s="60">
        <f>IF(B107=1,0,IF(K107&lt;=Parameters!$C$3,Parameters!$D$3,Parameters!$D$4))</f>
        <v>-0.01</v>
      </c>
      <c r="M107" s="7">
        <f>IF(B107=1,Parameters!$C$27,ROUNDDOWN(M106*(1+L107),0))</f>
        <v>10307</v>
      </c>
      <c r="N107" s="63">
        <f>IF(B107=1,Parameters!$C$28,IF(K107&lt;&gt;K106,ROUND(N106*(1+Parameters!$C$29),2),N106))</f>
        <v>82.13</v>
      </c>
      <c r="O107" s="63">
        <f t="shared" si="22"/>
        <v>846513.90999999992</v>
      </c>
      <c r="P107" s="60">
        <f>IF(K107=1,Parameters!$C$31,IF(K107&lt;&gt;K106,IF(N107&lt;=Parameters!$C$7,P106+Parameters!$D$7,P106+Parameters!$D$8),P106))</f>
        <v>0.10999999999999997</v>
      </c>
      <c r="Q107" s="63">
        <f t="shared" si="23"/>
        <v>73.099999999999994</v>
      </c>
      <c r="R107" s="63">
        <f t="shared" si="24"/>
        <v>804099.99999999988</v>
      </c>
      <c r="S107" s="7">
        <f t="shared" si="25"/>
        <v>21307</v>
      </c>
      <c r="T107" s="63">
        <f t="shared" si="26"/>
        <v>1650613.9099999997</v>
      </c>
      <c r="U107" s="63">
        <f t="shared" si="27"/>
        <v>77.46815178110478</v>
      </c>
      <c r="V107" s="63">
        <f>ROUND(U107*(1+Parameters!$C$34),2)</f>
        <v>104.58</v>
      </c>
      <c r="W107" s="63">
        <f>ROUNDDOWN(S107*Parameters!$C$33,0)</f>
        <v>8522</v>
      </c>
      <c r="X107" s="66">
        <f t="shared" si="28"/>
        <v>891230.76</v>
      </c>
      <c r="Y107" s="8"/>
      <c r="Z107" s="69">
        <f>IF($B107=1,Parameters!C$13,IF(AND($K107&lt;&gt;$K106,MOD($K107-1,Parameters!C$14)=0),ROUND(Z106*(1+Parameters!C$15),2),Z106))</f>
        <v>81.25</v>
      </c>
      <c r="AA107" s="63">
        <f>IF($B107=1,Parameters!D$13,IF(AND($K107&lt;&gt;$K106,MOD($K107-1,Parameters!D$14)=0),ROUND(AA106*(1+Parameters!D$15),2),AA106))</f>
        <v>36.47</v>
      </c>
      <c r="AB107" s="63">
        <f>IF($B107=1,Parameters!E$13,IF(AND($K107&lt;&gt;$K106,MOD($K107-1,Parameters!E$14)=0),ROUND(AB106*(1+Parameters!E$15),2),AB106))</f>
        <v>46</v>
      </c>
      <c r="AC107" s="63">
        <f>IF($B107=1,Parameters!F$13,IF(AND($K107&lt;&gt;$K106,MOD($K107-1,Parameters!F$14)=0),ROUND(AC106*(1+Parameters!F$15),2),AC106))</f>
        <v>60.5</v>
      </c>
      <c r="AD107" s="63">
        <f t="shared" si="29"/>
        <v>771875</v>
      </c>
      <c r="AE107" s="63">
        <f t="shared" si="29"/>
        <v>583520</v>
      </c>
      <c r="AF107" s="63">
        <f t="shared" si="29"/>
        <v>933800</v>
      </c>
      <c r="AG107" s="66">
        <f t="shared" si="29"/>
        <v>1185800</v>
      </c>
      <c r="AH107" s="8"/>
      <c r="AI107" s="72">
        <f>IF(B107=1,0,IF(I106&lt;Parameters!$C$18,Parameters!$D$18,IF(I106=Parameters!$C$19,Parameters!$D$19,Parameters!$D$20)))</f>
        <v>0.02</v>
      </c>
      <c r="AJ107" s="63">
        <f>IF(B107=1,Parameters!$C$36,ROUND(AJ106*(1+AI107),2))</f>
        <v>42.13</v>
      </c>
      <c r="AK107" s="63">
        <f>H107/Parameters!$C$38*(Parameters!$C$38-I107)*AJ107</f>
        <v>837544.4</v>
      </c>
      <c r="AL107" s="63">
        <f>I107*Parameters!$C$37</f>
        <v>40000</v>
      </c>
      <c r="AM107" s="66">
        <f t="shared" si="30"/>
        <v>797544.4</v>
      </c>
      <c r="AN107" s="8"/>
      <c r="AO107" s="69">
        <f t="shared" si="31"/>
        <v>3848375.1599999997</v>
      </c>
      <c r="AP107" s="63">
        <f t="shared" si="32"/>
        <v>3006008.9099999997</v>
      </c>
      <c r="AQ107" s="76">
        <f t="shared" si="33"/>
        <v>802366.25000000058</v>
      </c>
      <c r="AR107" s="66">
        <f>IF(B107=1,Parameters!$C$40+AQ107,AR106+AQ107)</f>
        <v>7350373.0199999968</v>
      </c>
      <c r="AT107" s="56">
        <f>IF(B107=1,E107,IF(AW106&lt;Parameters!$C$24,0,IF(AND(AW106&lt;Parameters!$C$25,AT106=0),0,E107)))</f>
        <v>16000</v>
      </c>
      <c r="AU107" s="63">
        <f t="shared" si="38"/>
        <v>583520</v>
      </c>
      <c r="AV107" s="76">
        <f t="shared" si="34"/>
        <v>802366.25000000058</v>
      </c>
      <c r="AW107" s="66">
        <f>IF(G107=1,Parameters!$C$40+AV107,AW106+AV107)</f>
        <v>15570193.02</v>
      </c>
      <c r="AY107" s="69">
        <f>IF(AND(B107=1,M107=Parameters!$C$27),0,IF(AND(K107&lt;=Parameters!$C$3,M107&gt;M106),0,IF(M107&lt;M106,0,1)))</f>
        <v>0</v>
      </c>
      <c r="AZ107" s="63">
        <f>IF(AND(B107=1,N107=Parameters!$C$28),0,IF(AND(K107&lt;&gt;K106,N107&gt;N106),0,IF(N107=N106,0,1)))</f>
        <v>0</v>
      </c>
      <c r="BA107" s="76">
        <f>IF(AND(B107=1,P107=Parameters!$C$31),0,IF(AND(K107&lt;&gt;K106,N107&lt;=Parameters!$C$7,P107&gt;P106),0,IF(AND(K107&lt;&gt;K106,N107&gt;Parameters!$C$8,P107=P106),0,IF(AND(K107=K106,P107=P106),0,1))))</f>
        <v>0</v>
      </c>
      <c r="BB107" s="76">
        <f t="shared" si="35"/>
        <v>0</v>
      </c>
      <c r="BC107" s="76">
        <f>IF(AND($B107=1,Z107=Parameters!C$13),0,IF(AND($K107&lt;&gt;$K106,MOD($K107-1,Parameters!C$14)=0,Z107&gt;Z106),0,IF(Z107=Z106,0,1)))</f>
        <v>0</v>
      </c>
      <c r="BD107" s="76">
        <f>IF(AND($B107=1,AA107=Parameters!D$13),0,IF(AND($K107&lt;&gt;$K106,MOD($K107-1,Parameters!D$14)=0,AA107&gt;AA106),0,IF(AA107=AA106,0,1)))</f>
        <v>0</v>
      </c>
      <c r="BE107" s="76">
        <f>IF(AND($B107=1,AB107=Parameters!E$13),0,IF(AND($K107&lt;&gt;$K106,MOD($K107-1,Parameters!E$14)=0,AB107&gt;AB106),0,IF(AB107=AB106,0,1)))</f>
        <v>0</v>
      </c>
      <c r="BF107" s="76">
        <f>IF(AND($B107=1,AC107=Parameters!F$13),0,IF(AND($K107&lt;&gt;$K106,MOD($K107-1,Parameters!F$14)=0,AC107&gt;AC106),0,IF(AC107=AC106,0,1)))</f>
        <v>0</v>
      </c>
      <c r="BG107" s="76">
        <f>IF(AND(B107=1,AJ107=Parameters!$C$36),0,IF(AND(I106&lt;Parameters!$C$18,AJ107&gt;AJ106),0,IF(AND(I106=Parameters!$C$19,AJ107=AJ106),0,IF(AND(I106&gt;Parameters!$C$20,AJ107&lt;AJ106),0,1))))</f>
        <v>0</v>
      </c>
      <c r="BH107" s="63">
        <f>IF(B107&lt;&gt;1,IF(AND(AQ107&gt;0,AR107&gt;AR106),0,IF(AND(AQ107&lt;0,AR107&lt;AR106),0,1)),IF(AND(AQ107&gt;0,AR107&gt;Parameters!$C$40),0,IF(AND(AQ107&lt;0,AR107&lt;Parameters!$C$40),0,1)))</f>
        <v>0</v>
      </c>
      <c r="BI107" s="63">
        <f>IF(AND(B107=1,AT107=E107),0,IF(AND(AW106&lt;Parameters!$C$24,AT107=0),0,IF(AND(AW106&lt;Parameters!$C$25,AT106=0,AT107=0),0,IF(AT107=E107,0,1))))</f>
        <v>0</v>
      </c>
      <c r="BJ107" s="63">
        <f>IF(B107&lt;&gt;1,IF(AND(AV107&gt;0,AW107&gt;AW106),0,IF(AND(AV107&lt;0,AW107&lt;AW106),0,1)),IF(AND(AV107&gt;0,AW107&gt;Parameters!$C$40),0,IF(AND(AV107&lt;0,AW107&lt;Parameters!$C$40),0,1)))</f>
        <v>0</v>
      </c>
      <c r="BK107" s="91">
        <f t="shared" si="36"/>
        <v>0</v>
      </c>
      <c r="BL107" s="74"/>
      <c r="BM107" s="74"/>
    </row>
    <row r="108" spans="2:65" x14ac:dyDescent="0.3">
      <c r="B108" s="101">
        <f>Data_Revised!B108</f>
        <v>105</v>
      </c>
      <c r="C108" s="7">
        <f>Data_Revised!C108</f>
        <v>15500</v>
      </c>
      <c r="D108" s="7">
        <f>Data_Revised!D108</f>
        <v>10500</v>
      </c>
      <c r="E108" s="7">
        <f>Data_Revised!E108</f>
        <v>23500</v>
      </c>
      <c r="F108" s="7">
        <f>Data_Revised!F108</f>
        <v>16800</v>
      </c>
      <c r="G108" s="7">
        <f>Data_Revised!G108</f>
        <v>15399.999999999998</v>
      </c>
      <c r="H108" s="7">
        <f>Data_Revised!H108</f>
        <v>15300</v>
      </c>
      <c r="I108" s="12">
        <f>Data_Revised!I108</f>
        <v>2</v>
      </c>
      <c r="J108" s="8"/>
      <c r="K108" s="56">
        <f t="shared" si="37"/>
        <v>9</v>
      </c>
      <c r="L108" s="60">
        <f>IF(B108=1,0,IF(K108&lt;=Parameters!$C$3,Parameters!$D$3,Parameters!$D$4))</f>
        <v>-0.01</v>
      </c>
      <c r="M108" s="7">
        <f>IF(B108=1,Parameters!$C$27,ROUNDDOWN(M107*(1+L108),0))</f>
        <v>10203</v>
      </c>
      <c r="N108" s="63">
        <f>IF(B108=1,Parameters!$C$28,IF(K108&lt;&gt;K107,ROUND(N107*(1+Parameters!$C$29),2),N107))</f>
        <v>82.13</v>
      </c>
      <c r="O108" s="63">
        <f t="shared" si="22"/>
        <v>837972.3899999999</v>
      </c>
      <c r="P108" s="60">
        <f>IF(K108=1,Parameters!$C$31,IF(K108&lt;&gt;K107,IF(N108&lt;=Parameters!$C$7,P107+Parameters!$D$7,P107+Parameters!$D$8),P107))</f>
        <v>0.10999999999999997</v>
      </c>
      <c r="Q108" s="63">
        <f t="shared" si="23"/>
        <v>73.099999999999994</v>
      </c>
      <c r="R108" s="63">
        <f t="shared" si="24"/>
        <v>1133050</v>
      </c>
      <c r="S108" s="7">
        <f t="shared" si="25"/>
        <v>25703</v>
      </c>
      <c r="T108" s="63">
        <f t="shared" si="26"/>
        <v>1971022.39</v>
      </c>
      <c r="U108" s="63">
        <f t="shared" si="27"/>
        <v>76.684526708944475</v>
      </c>
      <c r="V108" s="63">
        <f>ROUND(U108*(1+Parameters!$C$34),2)</f>
        <v>103.52</v>
      </c>
      <c r="W108" s="63">
        <f>ROUNDDOWN(S108*Parameters!$C$33,0)</f>
        <v>10281</v>
      </c>
      <c r="X108" s="66">
        <f t="shared" si="28"/>
        <v>1064289.1199999999</v>
      </c>
      <c r="Y108" s="8"/>
      <c r="Z108" s="69">
        <f>IF($B108=1,Parameters!C$13,IF(AND($K108&lt;&gt;$K107,MOD($K108-1,Parameters!C$14)=0),ROUND(Z107*(1+Parameters!C$15),2),Z107))</f>
        <v>81.25</v>
      </c>
      <c r="AA108" s="63">
        <f>IF($B108=1,Parameters!D$13,IF(AND($K108&lt;&gt;$K107,MOD($K108-1,Parameters!D$14)=0),ROUND(AA107*(1+Parameters!D$15),2),AA107))</f>
        <v>36.47</v>
      </c>
      <c r="AB108" s="63">
        <f>IF($B108=1,Parameters!E$13,IF(AND($K108&lt;&gt;$K107,MOD($K108-1,Parameters!E$14)=0),ROUND(AB107*(1+Parameters!E$15),2),AB107))</f>
        <v>46</v>
      </c>
      <c r="AC108" s="63">
        <f>IF($B108=1,Parameters!F$13,IF(AND($K108&lt;&gt;$K107,MOD($K108-1,Parameters!F$14)=0),ROUND(AC107*(1+Parameters!F$15),2),AC107))</f>
        <v>60.5</v>
      </c>
      <c r="AD108" s="63">
        <f t="shared" si="29"/>
        <v>853125</v>
      </c>
      <c r="AE108" s="63">
        <f t="shared" si="29"/>
        <v>857045</v>
      </c>
      <c r="AF108" s="63">
        <f t="shared" si="29"/>
        <v>772800</v>
      </c>
      <c r="AG108" s="66">
        <f t="shared" si="29"/>
        <v>931699.99999999988</v>
      </c>
      <c r="AH108" s="8"/>
      <c r="AI108" s="72">
        <f>IF(B108=1,0,IF(I107&lt;Parameters!$C$18,Parameters!$D$18,IF(I107=Parameters!$C$19,Parameters!$D$19,Parameters!$D$20)))</f>
        <v>0.02</v>
      </c>
      <c r="AJ108" s="63">
        <f>IF(B108=1,Parameters!$C$36,ROUND(AJ107*(1+AI108),2))</f>
        <v>42.97</v>
      </c>
      <c r="AK108" s="63">
        <f>H108/Parameters!$C$38*(Parameters!$C$38-I108)*AJ108</f>
        <v>613611.6</v>
      </c>
      <c r="AL108" s="63">
        <f>I108*Parameters!$C$37</f>
        <v>40000</v>
      </c>
      <c r="AM108" s="66">
        <f t="shared" si="30"/>
        <v>573611.6</v>
      </c>
      <c r="AN108" s="8"/>
      <c r="AO108" s="69">
        <f t="shared" si="31"/>
        <v>3382400.7199999997</v>
      </c>
      <c r="AP108" s="63">
        <f t="shared" si="32"/>
        <v>3681192.3899999997</v>
      </c>
      <c r="AQ108" s="76">
        <f t="shared" si="33"/>
        <v>-338791.67000000016</v>
      </c>
      <c r="AR108" s="66">
        <f>IF(B108=1,Parameters!$C$40+AQ108,AR107+AQ108)</f>
        <v>7011581.3499999968</v>
      </c>
      <c r="AT108" s="56">
        <f>IF(B108=1,E108,IF(AW107&lt;Parameters!$C$24,0,IF(AND(AW107&lt;Parameters!$C$25,AT107=0),0,E108)))</f>
        <v>23500</v>
      </c>
      <c r="AU108" s="63">
        <f t="shared" si="38"/>
        <v>857045</v>
      </c>
      <c r="AV108" s="76">
        <f t="shared" si="34"/>
        <v>-338791.67000000016</v>
      </c>
      <c r="AW108" s="66">
        <f>IF(G108=1,Parameters!$C$40+AV108,AW107+AV108)</f>
        <v>15231401.35</v>
      </c>
      <c r="AY108" s="69">
        <f>IF(AND(B108=1,M108=Parameters!$C$27),0,IF(AND(K108&lt;=Parameters!$C$3,M108&gt;M107),0,IF(M108&lt;M107,0,1)))</f>
        <v>0</v>
      </c>
      <c r="AZ108" s="63">
        <f>IF(AND(B108=1,N108=Parameters!$C$28),0,IF(AND(K108&lt;&gt;K107,N108&gt;N107),0,IF(N108=N107,0,1)))</f>
        <v>0</v>
      </c>
      <c r="BA108" s="76">
        <f>IF(AND(B108=1,P108=Parameters!$C$31),0,IF(AND(K108&lt;&gt;K107,N108&lt;=Parameters!$C$7,P108&gt;P107),0,IF(AND(K108&lt;&gt;K107,N108&gt;Parameters!$C$8,P108=P107),0,IF(AND(K108=K107,P108=P107),0,1))))</f>
        <v>0</v>
      </c>
      <c r="BB108" s="76">
        <f t="shared" si="35"/>
        <v>0</v>
      </c>
      <c r="BC108" s="76">
        <f>IF(AND($B108=1,Z108=Parameters!C$13),0,IF(AND($K108&lt;&gt;$K107,MOD($K108-1,Parameters!C$14)=0,Z108&gt;Z107),0,IF(Z108=Z107,0,1)))</f>
        <v>0</v>
      </c>
      <c r="BD108" s="76">
        <f>IF(AND($B108=1,AA108=Parameters!D$13),0,IF(AND($K108&lt;&gt;$K107,MOD($K108-1,Parameters!D$14)=0,AA108&gt;AA107),0,IF(AA108=AA107,0,1)))</f>
        <v>0</v>
      </c>
      <c r="BE108" s="76">
        <f>IF(AND($B108=1,AB108=Parameters!E$13),0,IF(AND($K108&lt;&gt;$K107,MOD($K108-1,Parameters!E$14)=0,AB108&gt;AB107),0,IF(AB108=AB107,0,1)))</f>
        <v>0</v>
      </c>
      <c r="BF108" s="76">
        <f>IF(AND($B108=1,AC108=Parameters!F$13),0,IF(AND($K108&lt;&gt;$K107,MOD($K108-1,Parameters!F$14)=0,AC108&gt;AC107),0,IF(AC108=AC107,0,1)))</f>
        <v>0</v>
      </c>
      <c r="BG108" s="76">
        <f>IF(AND(B108=1,AJ108=Parameters!$C$36),0,IF(AND(I107&lt;Parameters!$C$18,AJ108&gt;AJ107),0,IF(AND(I107=Parameters!$C$19,AJ108=AJ107),0,IF(AND(I107&gt;Parameters!$C$20,AJ108&lt;AJ107),0,1))))</f>
        <v>0</v>
      </c>
      <c r="BH108" s="63">
        <f>IF(B108&lt;&gt;1,IF(AND(AQ108&gt;0,AR108&gt;AR107),0,IF(AND(AQ108&lt;0,AR108&lt;AR107),0,1)),IF(AND(AQ108&gt;0,AR108&gt;Parameters!$C$40),0,IF(AND(AQ108&lt;0,AR108&lt;Parameters!$C$40),0,1)))</f>
        <v>0</v>
      </c>
      <c r="BI108" s="63">
        <f>IF(AND(B108=1,AT108=E108),0,IF(AND(AW107&lt;Parameters!$C$24,AT108=0),0,IF(AND(AW107&lt;Parameters!$C$25,AT107=0,AT108=0),0,IF(AT108=E108,0,1))))</f>
        <v>0</v>
      </c>
      <c r="BJ108" s="63">
        <f>IF(B108&lt;&gt;1,IF(AND(AV108&gt;0,AW108&gt;AW107),0,IF(AND(AV108&lt;0,AW108&lt;AW107),0,1)),IF(AND(AV108&gt;0,AW108&gt;Parameters!$C$40),0,IF(AND(AV108&lt;0,AW108&lt;Parameters!$C$40),0,1)))</f>
        <v>0</v>
      </c>
      <c r="BK108" s="91">
        <f t="shared" si="36"/>
        <v>0</v>
      </c>
      <c r="BL108" s="74"/>
      <c r="BM108" s="74"/>
    </row>
    <row r="109" spans="2:65" x14ac:dyDescent="0.3">
      <c r="B109" s="101">
        <f>Data_Revised!B109</f>
        <v>106</v>
      </c>
      <c r="C109" s="7">
        <f>Data_Revised!C109</f>
        <v>12500</v>
      </c>
      <c r="D109" s="7">
        <f>Data_Revised!D109</f>
        <v>11500</v>
      </c>
      <c r="E109" s="7">
        <f>Data_Revised!E109</f>
        <v>24000</v>
      </c>
      <c r="F109" s="7">
        <f>Data_Revised!F109</f>
        <v>22400</v>
      </c>
      <c r="G109" s="7">
        <f>Data_Revised!G109</f>
        <v>21000</v>
      </c>
      <c r="H109" s="7">
        <f>Data_Revised!H109</f>
        <v>21600</v>
      </c>
      <c r="I109" s="12">
        <f>Data_Revised!I109</f>
        <v>8</v>
      </c>
      <c r="J109" s="8"/>
      <c r="K109" s="56">
        <f t="shared" si="37"/>
        <v>9</v>
      </c>
      <c r="L109" s="60">
        <f>IF(B109=1,0,IF(K109&lt;=Parameters!$C$3,Parameters!$D$3,Parameters!$D$4))</f>
        <v>-0.01</v>
      </c>
      <c r="M109" s="7">
        <f>IF(B109=1,Parameters!$C$27,ROUNDDOWN(M108*(1+L109),0))</f>
        <v>10100</v>
      </c>
      <c r="N109" s="63">
        <f>IF(B109=1,Parameters!$C$28,IF(K109&lt;&gt;K108,ROUND(N108*(1+Parameters!$C$29),2),N108))</f>
        <v>82.13</v>
      </c>
      <c r="O109" s="63">
        <f t="shared" si="22"/>
        <v>829513</v>
      </c>
      <c r="P109" s="60">
        <f>IF(K109=1,Parameters!$C$31,IF(K109&lt;&gt;K108,IF(N109&lt;=Parameters!$C$7,P108+Parameters!$D$7,P108+Parameters!$D$8),P108))</f>
        <v>0.10999999999999997</v>
      </c>
      <c r="Q109" s="63">
        <f t="shared" si="23"/>
        <v>73.099999999999994</v>
      </c>
      <c r="R109" s="63">
        <f t="shared" si="24"/>
        <v>913749.99999999988</v>
      </c>
      <c r="S109" s="7">
        <f t="shared" si="25"/>
        <v>22600</v>
      </c>
      <c r="T109" s="63">
        <f t="shared" si="26"/>
        <v>1743263</v>
      </c>
      <c r="U109" s="63">
        <f t="shared" si="27"/>
        <v>77.135530973451324</v>
      </c>
      <c r="V109" s="63">
        <f>ROUND(U109*(1+Parameters!$C$34),2)</f>
        <v>104.13</v>
      </c>
      <c r="W109" s="63">
        <f>ROUNDDOWN(S109*Parameters!$C$33,0)</f>
        <v>9040</v>
      </c>
      <c r="X109" s="66">
        <f t="shared" si="28"/>
        <v>941335.2</v>
      </c>
      <c r="Y109" s="8"/>
      <c r="Z109" s="69">
        <f>IF($B109=1,Parameters!C$13,IF(AND($K109&lt;&gt;$K108,MOD($K109-1,Parameters!C$14)=0),ROUND(Z108*(1+Parameters!C$15),2),Z108))</f>
        <v>81.25</v>
      </c>
      <c r="AA109" s="63">
        <f>IF($B109=1,Parameters!D$13,IF(AND($K109&lt;&gt;$K108,MOD($K109-1,Parameters!D$14)=0),ROUND(AA108*(1+Parameters!D$15),2),AA108))</f>
        <v>36.47</v>
      </c>
      <c r="AB109" s="63">
        <f>IF($B109=1,Parameters!E$13,IF(AND($K109&lt;&gt;$K108,MOD($K109-1,Parameters!E$14)=0),ROUND(AB108*(1+Parameters!E$15),2),AB108))</f>
        <v>46</v>
      </c>
      <c r="AC109" s="63">
        <f>IF($B109=1,Parameters!F$13,IF(AND($K109&lt;&gt;$K108,MOD($K109-1,Parameters!F$14)=0),ROUND(AC108*(1+Parameters!F$15),2),AC108))</f>
        <v>60.5</v>
      </c>
      <c r="AD109" s="63">
        <f t="shared" si="29"/>
        <v>934375</v>
      </c>
      <c r="AE109" s="63">
        <f t="shared" si="29"/>
        <v>875280</v>
      </c>
      <c r="AF109" s="63">
        <f t="shared" si="29"/>
        <v>1030400</v>
      </c>
      <c r="AG109" s="66">
        <f t="shared" si="29"/>
        <v>1270500</v>
      </c>
      <c r="AH109" s="8"/>
      <c r="AI109" s="72">
        <f>IF(B109=1,0,IF(I108&lt;Parameters!$C$18,Parameters!$D$18,IF(I108=Parameters!$C$19,Parameters!$D$19,Parameters!$D$20)))</f>
        <v>0.02</v>
      </c>
      <c r="AJ109" s="63">
        <f>IF(B109=1,Parameters!$C$36,ROUND(AJ108*(1+AI109),2))</f>
        <v>43.83</v>
      </c>
      <c r="AK109" s="63">
        <f>H109/Parameters!$C$38*(Parameters!$C$38-I109)*AJ109</f>
        <v>694267.2</v>
      </c>
      <c r="AL109" s="63">
        <f>I109*Parameters!$C$37</f>
        <v>160000</v>
      </c>
      <c r="AM109" s="66">
        <f t="shared" si="30"/>
        <v>534267.19999999995</v>
      </c>
      <c r="AN109" s="8"/>
      <c r="AO109" s="69">
        <f t="shared" si="31"/>
        <v>3936502.4000000004</v>
      </c>
      <c r="AP109" s="63">
        <f t="shared" si="32"/>
        <v>3552918</v>
      </c>
      <c r="AQ109" s="76">
        <f t="shared" si="33"/>
        <v>223584.40000000014</v>
      </c>
      <c r="AR109" s="66">
        <f>IF(B109=1,Parameters!$C$40+AQ109,AR108+AQ109)</f>
        <v>7235165.7499999972</v>
      </c>
      <c r="AT109" s="56">
        <f>IF(B109=1,E109,IF(AW108&lt;Parameters!$C$24,0,IF(AND(AW108&lt;Parameters!$C$25,AT108=0),0,E109)))</f>
        <v>24000</v>
      </c>
      <c r="AU109" s="63">
        <f t="shared" si="38"/>
        <v>875280</v>
      </c>
      <c r="AV109" s="76">
        <f t="shared" si="34"/>
        <v>223584.40000000014</v>
      </c>
      <c r="AW109" s="66">
        <f>IF(G109=1,Parameters!$C$40+AV109,AW108+AV109)</f>
        <v>15454985.75</v>
      </c>
      <c r="AY109" s="69">
        <f>IF(AND(B109=1,M109=Parameters!$C$27),0,IF(AND(K109&lt;=Parameters!$C$3,M109&gt;M108),0,IF(M109&lt;M108,0,1)))</f>
        <v>0</v>
      </c>
      <c r="AZ109" s="63">
        <f>IF(AND(B109=1,N109=Parameters!$C$28),0,IF(AND(K109&lt;&gt;K108,N109&gt;N108),0,IF(N109=N108,0,1)))</f>
        <v>0</v>
      </c>
      <c r="BA109" s="76">
        <f>IF(AND(B109=1,P109=Parameters!$C$31),0,IF(AND(K109&lt;&gt;K108,N109&lt;=Parameters!$C$7,P109&gt;P108),0,IF(AND(K109&lt;&gt;K108,N109&gt;Parameters!$C$8,P109=P108),0,IF(AND(K109=K108,P109=P108),0,1))))</f>
        <v>0</v>
      </c>
      <c r="BB109" s="76">
        <f t="shared" si="35"/>
        <v>0</v>
      </c>
      <c r="BC109" s="76">
        <f>IF(AND($B109=1,Z109=Parameters!C$13),0,IF(AND($K109&lt;&gt;$K108,MOD($K109-1,Parameters!C$14)=0,Z109&gt;Z108),0,IF(Z109=Z108,0,1)))</f>
        <v>0</v>
      </c>
      <c r="BD109" s="76">
        <f>IF(AND($B109=1,AA109=Parameters!D$13),0,IF(AND($K109&lt;&gt;$K108,MOD($K109-1,Parameters!D$14)=0,AA109&gt;AA108),0,IF(AA109=AA108,0,1)))</f>
        <v>0</v>
      </c>
      <c r="BE109" s="76">
        <f>IF(AND($B109=1,AB109=Parameters!E$13),0,IF(AND($K109&lt;&gt;$K108,MOD($K109-1,Parameters!E$14)=0,AB109&gt;AB108),0,IF(AB109=AB108,0,1)))</f>
        <v>0</v>
      </c>
      <c r="BF109" s="76">
        <f>IF(AND($B109=1,AC109=Parameters!F$13),0,IF(AND($K109&lt;&gt;$K108,MOD($K109-1,Parameters!F$14)=0,AC109&gt;AC108),0,IF(AC109=AC108,0,1)))</f>
        <v>0</v>
      </c>
      <c r="BG109" s="76">
        <f>IF(AND(B109=1,AJ109=Parameters!$C$36),0,IF(AND(I108&lt;Parameters!$C$18,AJ109&gt;AJ108),0,IF(AND(I108=Parameters!$C$19,AJ109=AJ108),0,IF(AND(I108&gt;Parameters!$C$20,AJ109&lt;AJ108),0,1))))</f>
        <v>0</v>
      </c>
      <c r="BH109" s="63">
        <f>IF(B109&lt;&gt;1,IF(AND(AQ109&gt;0,AR109&gt;AR108),0,IF(AND(AQ109&lt;0,AR109&lt;AR108),0,1)),IF(AND(AQ109&gt;0,AR109&gt;Parameters!$C$40),0,IF(AND(AQ109&lt;0,AR109&lt;Parameters!$C$40),0,1)))</f>
        <v>0</v>
      </c>
      <c r="BI109" s="63">
        <f>IF(AND(B109=1,AT109=E109),0,IF(AND(AW108&lt;Parameters!$C$24,AT109=0),0,IF(AND(AW108&lt;Parameters!$C$25,AT108=0,AT109=0),0,IF(AT109=E109,0,1))))</f>
        <v>0</v>
      </c>
      <c r="BJ109" s="63">
        <f>IF(B109&lt;&gt;1,IF(AND(AV109&gt;0,AW109&gt;AW108),0,IF(AND(AV109&lt;0,AW109&lt;AW108),0,1)),IF(AND(AV109&gt;0,AW109&gt;Parameters!$C$40),0,IF(AND(AV109&lt;0,AW109&lt;Parameters!$C$40),0,1)))</f>
        <v>0</v>
      </c>
      <c r="BK109" s="91">
        <f t="shared" si="36"/>
        <v>0</v>
      </c>
      <c r="BL109" s="74"/>
      <c r="BM109" s="74"/>
    </row>
    <row r="110" spans="2:65" x14ac:dyDescent="0.3">
      <c r="B110" s="101">
        <f>Data_Revised!B110</f>
        <v>107</v>
      </c>
      <c r="C110" s="7">
        <f>Data_Revised!C110</f>
        <v>13000</v>
      </c>
      <c r="D110" s="7">
        <f>Data_Revised!D110</f>
        <v>8000</v>
      </c>
      <c r="E110" s="7">
        <f>Data_Revised!E110</f>
        <v>16000</v>
      </c>
      <c r="F110" s="7">
        <f>Data_Revised!F110</f>
        <v>21700</v>
      </c>
      <c r="G110" s="7">
        <f>Data_Revised!G110</f>
        <v>14000</v>
      </c>
      <c r="H110" s="7">
        <f>Data_Revised!H110</f>
        <v>18300</v>
      </c>
      <c r="I110" s="12">
        <f>Data_Revised!I110</f>
        <v>4</v>
      </c>
      <c r="J110" s="8"/>
      <c r="K110" s="56">
        <f t="shared" si="37"/>
        <v>9</v>
      </c>
      <c r="L110" s="60">
        <f>IF(B110=1,0,IF(K110&lt;=Parameters!$C$3,Parameters!$D$3,Parameters!$D$4))</f>
        <v>-0.01</v>
      </c>
      <c r="M110" s="7">
        <f>IF(B110=1,Parameters!$C$27,ROUNDDOWN(M109*(1+L110),0))</f>
        <v>9999</v>
      </c>
      <c r="N110" s="63">
        <f>IF(B110=1,Parameters!$C$28,IF(K110&lt;&gt;K109,ROUND(N109*(1+Parameters!$C$29),2),N109))</f>
        <v>82.13</v>
      </c>
      <c r="O110" s="63">
        <f t="shared" si="22"/>
        <v>821217.87</v>
      </c>
      <c r="P110" s="60">
        <f>IF(K110=1,Parameters!$C$31,IF(K110&lt;&gt;K109,IF(N110&lt;=Parameters!$C$7,P109+Parameters!$D$7,P109+Parameters!$D$8),P109))</f>
        <v>0.10999999999999997</v>
      </c>
      <c r="Q110" s="63">
        <f t="shared" si="23"/>
        <v>73.099999999999994</v>
      </c>
      <c r="R110" s="63">
        <f t="shared" si="24"/>
        <v>950299.99999999988</v>
      </c>
      <c r="S110" s="7">
        <f t="shared" si="25"/>
        <v>22999</v>
      </c>
      <c r="T110" s="63">
        <f t="shared" si="26"/>
        <v>1771517.8699999999</v>
      </c>
      <c r="U110" s="63">
        <f t="shared" si="27"/>
        <v>77.02586503761033</v>
      </c>
      <c r="V110" s="63">
        <f>ROUND(U110*(1+Parameters!$C$34),2)</f>
        <v>103.98</v>
      </c>
      <c r="W110" s="63">
        <f>ROUNDDOWN(S110*Parameters!$C$33,0)</f>
        <v>9199</v>
      </c>
      <c r="X110" s="66">
        <f t="shared" si="28"/>
        <v>956512.02</v>
      </c>
      <c r="Y110" s="8"/>
      <c r="Z110" s="69">
        <f>IF($B110=1,Parameters!C$13,IF(AND($K110&lt;&gt;$K109,MOD($K110-1,Parameters!C$14)=0),ROUND(Z109*(1+Parameters!C$15),2),Z109))</f>
        <v>81.25</v>
      </c>
      <c r="AA110" s="63">
        <f>IF($B110=1,Parameters!D$13,IF(AND($K110&lt;&gt;$K109,MOD($K110-1,Parameters!D$14)=0),ROUND(AA109*(1+Parameters!D$15),2),AA109))</f>
        <v>36.47</v>
      </c>
      <c r="AB110" s="63">
        <f>IF($B110=1,Parameters!E$13,IF(AND($K110&lt;&gt;$K109,MOD($K110-1,Parameters!E$14)=0),ROUND(AB109*(1+Parameters!E$15),2),AB109))</f>
        <v>46</v>
      </c>
      <c r="AC110" s="63">
        <f>IF($B110=1,Parameters!F$13,IF(AND($K110&lt;&gt;$K109,MOD($K110-1,Parameters!F$14)=0),ROUND(AC109*(1+Parameters!F$15),2),AC109))</f>
        <v>60.5</v>
      </c>
      <c r="AD110" s="63">
        <f t="shared" si="29"/>
        <v>650000</v>
      </c>
      <c r="AE110" s="63">
        <f t="shared" si="29"/>
        <v>583520</v>
      </c>
      <c r="AF110" s="63">
        <f t="shared" si="29"/>
        <v>998200</v>
      </c>
      <c r="AG110" s="66">
        <f t="shared" si="29"/>
        <v>847000</v>
      </c>
      <c r="AH110" s="8"/>
      <c r="AI110" s="72">
        <f>IF(B110=1,0,IF(I109&lt;Parameters!$C$18,Parameters!$D$18,IF(I109=Parameters!$C$19,Parameters!$D$19,Parameters!$D$20)))</f>
        <v>-0.01</v>
      </c>
      <c r="AJ110" s="63">
        <f>IF(B110=1,Parameters!$C$36,ROUND(AJ109*(1+AI110),2))</f>
        <v>43.39</v>
      </c>
      <c r="AK110" s="63">
        <f>H110/Parameters!$C$38*(Parameters!$C$38-I110)*AJ110</f>
        <v>688165.4</v>
      </c>
      <c r="AL110" s="63">
        <f>I110*Parameters!$C$37</f>
        <v>80000</v>
      </c>
      <c r="AM110" s="66">
        <f t="shared" si="30"/>
        <v>608165.4</v>
      </c>
      <c r="AN110" s="8"/>
      <c r="AO110" s="69">
        <f t="shared" si="31"/>
        <v>3489877.42</v>
      </c>
      <c r="AP110" s="63">
        <f t="shared" si="32"/>
        <v>3005037.87</v>
      </c>
      <c r="AQ110" s="76">
        <f t="shared" si="33"/>
        <v>404839.55000000016</v>
      </c>
      <c r="AR110" s="66">
        <f>IF(B110=1,Parameters!$C$40+AQ110,AR109+AQ110)</f>
        <v>7640005.299999997</v>
      </c>
      <c r="AT110" s="56">
        <f>IF(B110=1,E110,IF(AW109&lt;Parameters!$C$24,0,IF(AND(AW109&lt;Parameters!$C$25,AT109=0),0,E110)))</f>
        <v>16000</v>
      </c>
      <c r="AU110" s="63">
        <f t="shared" si="38"/>
        <v>583520</v>
      </c>
      <c r="AV110" s="76">
        <f t="shared" si="34"/>
        <v>404839.55000000016</v>
      </c>
      <c r="AW110" s="66">
        <f>IF(G110=1,Parameters!$C$40+AV110,AW109+AV110)</f>
        <v>15859825.300000001</v>
      </c>
      <c r="AY110" s="69">
        <f>IF(AND(B110=1,M110=Parameters!$C$27),0,IF(AND(K110&lt;=Parameters!$C$3,M110&gt;M109),0,IF(M110&lt;M109,0,1)))</f>
        <v>0</v>
      </c>
      <c r="AZ110" s="63">
        <f>IF(AND(B110=1,N110=Parameters!$C$28),0,IF(AND(K110&lt;&gt;K109,N110&gt;N109),0,IF(N110=N109,0,1)))</f>
        <v>0</v>
      </c>
      <c r="BA110" s="76">
        <f>IF(AND(B110=1,P110=Parameters!$C$31),0,IF(AND(K110&lt;&gt;K109,N110&lt;=Parameters!$C$7,P110&gt;P109),0,IF(AND(K110&lt;&gt;K109,N110&gt;Parameters!$C$8,P110=P109),0,IF(AND(K110=K109,P110=P109),0,1))))</f>
        <v>0</v>
      </c>
      <c r="BB110" s="76">
        <f t="shared" si="35"/>
        <v>0</v>
      </c>
      <c r="BC110" s="76">
        <f>IF(AND($B110=1,Z110=Parameters!C$13),0,IF(AND($K110&lt;&gt;$K109,MOD($K110-1,Parameters!C$14)=0,Z110&gt;Z109),0,IF(Z110=Z109,0,1)))</f>
        <v>0</v>
      </c>
      <c r="BD110" s="76">
        <f>IF(AND($B110=1,AA110=Parameters!D$13),0,IF(AND($K110&lt;&gt;$K109,MOD($K110-1,Parameters!D$14)=0,AA110&gt;AA109),0,IF(AA110=AA109,0,1)))</f>
        <v>0</v>
      </c>
      <c r="BE110" s="76">
        <f>IF(AND($B110=1,AB110=Parameters!E$13),0,IF(AND($K110&lt;&gt;$K109,MOD($K110-1,Parameters!E$14)=0,AB110&gt;AB109),0,IF(AB110=AB109,0,1)))</f>
        <v>0</v>
      </c>
      <c r="BF110" s="76">
        <f>IF(AND($B110=1,AC110=Parameters!F$13),0,IF(AND($K110&lt;&gt;$K109,MOD($K110-1,Parameters!F$14)=0,AC110&gt;AC109),0,IF(AC110=AC109,0,1)))</f>
        <v>0</v>
      </c>
      <c r="BG110" s="76">
        <f>IF(AND(B110=1,AJ110=Parameters!$C$36),0,IF(AND(I109&lt;Parameters!$C$18,AJ110&gt;AJ109),0,IF(AND(I109=Parameters!$C$19,AJ110=AJ109),0,IF(AND(I109&gt;Parameters!$C$20,AJ110&lt;AJ109),0,1))))</f>
        <v>0</v>
      </c>
      <c r="BH110" s="63">
        <f>IF(B110&lt;&gt;1,IF(AND(AQ110&gt;0,AR110&gt;AR109),0,IF(AND(AQ110&lt;0,AR110&lt;AR109),0,1)),IF(AND(AQ110&gt;0,AR110&gt;Parameters!$C$40),0,IF(AND(AQ110&lt;0,AR110&lt;Parameters!$C$40),0,1)))</f>
        <v>0</v>
      </c>
      <c r="BI110" s="63">
        <f>IF(AND(B110=1,AT110=E110),0,IF(AND(AW109&lt;Parameters!$C$24,AT110=0),0,IF(AND(AW109&lt;Parameters!$C$25,AT109=0,AT110=0),0,IF(AT110=E110,0,1))))</f>
        <v>0</v>
      </c>
      <c r="BJ110" s="63">
        <f>IF(B110&lt;&gt;1,IF(AND(AV110&gt;0,AW110&gt;AW109),0,IF(AND(AV110&lt;0,AW110&lt;AW109),0,1)),IF(AND(AV110&gt;0,AW110&gt;Parameters!$C$40),0,IF(AND(AV110&lt;0,AW110&lt;Parameters!$C$40),0,1)))</f>
        <v>0</v>
      </c>
      <c r="BK110" s="91">
        <f t="shared" si="36"/>
        <v>0</v>
      </c>
      <c r="BL110" s="74"/>
      <c r="BM110" s="74"/>
    </row>
    <row r="111" spans="2:65" x14ac:dyDescent="0.3">
      <c r="B111" s="101">
        <f>Data_Revised!B111</f>
        <v>108</v>
      </c>
      <c r="C111" s="7">
        <f>Data_Revised!C111</f>
        <v>19500</v>
      </c>
      <c r="D111" s="7">
        <f>Data_Revised!D111</f>
        <v>7000</v>
      </c>
      <c r="E111" s="7">
        <f>Data_Revised!E111</f>
        <v>23500</v>
      </c>
      <c r="F111" s="7">
        <f>Data_Revised!F111</f>
        <v>19600</v>
      </c>
      <c r="G111" s="7">
        <f>Data_Revised!G111</f>
        <v>14000</v>
      </c>
      <c r="H111" s="7">
        <f>Data_Revised!H111</f>
        <v>12000</v>
      </c>
      <c r="I111" s="12">
        <f>Data_Revised!I111</f>
        <v>7</v>
      </c>
      <c r="J111" s="8"/>
      <c r="K111" s="56">
        <f t="shared" si="37"/>
        <v>9</v>
      </c>
      <c r="L111" s="60">
        <f>IF(B111=1,0,IF(K111&lt;=Parameters!$C$3,Parameters!$D$3,Parameters!$D$4))</f>
        <v>-0.01</v>
      </c>
      <c r="M111" s="7">
        <f>IF(B111=1,Parameters!$C$27,ROUNDDOWN(M110*(1+L111),0))</f>
        <v>9899</v>
      </c>
      <c r="N111" s="63">
        <f>IF(B111=1,Parameters!$C$28,IF(K111&lt;&gt;K110,ROUND(N110*(1+Parameters!$C$29),2),N110))</f>
        <v>82.13</v>
      </c>
      <c r="O111" s="63">
        <f t="shared" si="22"/>
        <v>813004.87</v>
      </c>
      <c r="P111" s="60">
        <f>IF(K111=1,Parameters!$C$31,IF(K111&lt;&gt;K110,IF(N111&lt;=Parameters!$C$7,P110+Parameters!$D$7,P110+Parameters!$D$8),P110))</f>
        <v>0.10999999999999997</v>
      </c>
      <c r="Q111" s="63">
        <f t="shared" si="23"/>
        <v>73.099999999999994</v>
      </c>
      <c r="R111" s="63">
        <f t="shared" si="24"/>
        <v>1425450</v>
      </c>
      <c r="S111" s="7">
        <f t="shared" si="25"/>
        <v>29399</v>
      </c>
      <c r="T111" s="63">
        <f t="shared" si="26"/>
        <v>2238454.87</v>
      </c>
      <c r="U111" s="63">
        <f t="shared" si="27"/>
        <v>76.140510561583724</v>
      </c>
      <c r="V111" s="63">
        <f>ROUND(U111*(1+Parameters!$C$34),2)</f>
        <v>102.79</v>
      </c>
      <c r="W111" s="63">
        <f>ROUNDDOWN(S111*Parameters!$C$33,0)</f>
        <v>11759</v>
      </c>
      <c r="X111" s="66">
        <f t="shared" si="28"/>
        <v>1208707.6100000001</v>
      </c>
      <c r="Y111" s="8"/>
      <c r="Z111" s="69">
        <f>IF($B111=1,Parameters!C$13,IF(AND($K111&lt;&gt;$K110,MOD($K111-1,Parameters!C$14)=0),ROUND(Z110*(1+Parameters!C$15),2),Z110))</f>
        <v>81.25</v>
      </c>
      <c r="AA111" s="63">
        <f>IF($B111=1,Parameters!D$13,IF(AND($K111&lt;&gt;$K110,MOD($K111-1,Parameters!D$14)=0),ROUND(AA110*(1+Parameters!D$15),2),AA110))</f>
        <v>36.47</v>
      </c>
      <c r="AB111" s="63">
        <f>IF($B111=1,Parameters!E$13,IF(AND($K111&lt;&gt;$K110,MOD($K111-1,Parameters!E$14)=0),ROUND(AB110*(1+Parameters!E$15),2),AB110))</f>
        <v>46</v>
      </c>
      <c r="AC111" s="63">
        <f>IF($B111=1,Parameters!F$13,IF(AND($K111&lt;&gt;$K110,MOD($K111-1,Parameters!F$14)=0),ROUND(AC110*(1+Parameters!F$15),2),AC110))</f>
        <v>60.5</v>
      </c>
      <c r="AD111" s="63">
        <f t="shared" si="29"/>
        <v>568750</v>
      </c>
      <c r="AE111" s="63">
        <f t="shared" si="29"/>
        <v>857045</v>
      </c>
      <c r="AF111" s="63">
        <f t="shared" si="29"/>
        <v>901600</v>
      </c>
      <c r="AG111" s="66">
        <f t="shared" si="29"/>
        <v>847000</v>
      </c>
      <c r="AH111" s="8"/>
      <c r="AI111" s="72">
        <f>IF(B111=1,0,IF(I110&lt;Parameters!$C$18,Parameters!$D$18,IF(I110=Parameters!$C$19,Parameters!$D$19,Parameters!$D$20)))</f>
        <v>0</v>
      </c>
      <c r="AJ111" s="63">
        <f>IF(B111=1,Parameters!$C$36,ROUND(AJ110*(1+AI111),2))</f>
        <v>43.39</v>
      </c>
      <c r="AK111" s="63">
        <f>H111/Parameters!$C$38*(Parameters!$C$38-I111)*AJ111</f>
        <v>399188</v>
      </c>
      <c r="AL111" s="63">
        <f>I111*Parameters!$C$37</f>
        <v>140000</v>
      </c>
      <c r="AM111" s="66">
        <f t="shared" si="30"/>
        <v>259188</v>
      </c>
      <c r="AN111" s="8"/>
      <c r="AO111" s="69">
        <f t="shared" si="31"/>
        <v>3356495.6100000003</v>
      </c>
      <c r="AP111" s="63">
        <f t="shared" si="32"/>
        <v>3664249.87</v>
      </c>
      <c r="AQ111" s="76">
        <f t="shared" si="33"/>
        <v>-447754.25999999978</v>
      </c>
      <c r="AR111" s="66">
        <f>IF(B111=1,Parameters!$C$40+AQ111,AR110+AQ111)</f>
        <v>7192251.0399999972</v>
      </c>
      <c r="AT111" s="56">
        <f>IF(B111=1,E111,IF(AW110&lt;Parameters!$C$24,0,IF(AND(AW110&lt;Parameters!$C$25,AT110=0),0,E111)))</f>
        <v>23500</v>
      </c>
      <c r="AU111" s="63">
        <f t="shared" si="38"/>
        <v>857045</v>
      </c>
      <c r="AV111" s="76">
        <f t="shared" si="34"/>
        <v>-447754.25999999978</v>
      </c>
      <c r="AW111" s="66">
        <f>IF(G111=1,Parameters!$C$40+AV111,AW110+AV111)</f>
        <v>15412071.040000001</v>
      </c>
      <c r="AY111" s="69">
        <f>IF(AND(B111=1,M111=Parameters!$C$27),0,IF(AND(K111&lt;=Parameters!$C$3,M111&gt;M110),0,IF(M111&lt;M110,0,1)))</f>
        <v>0</v>
      </c>
      <c r="AZ111" s="63">
        <f>IF(AND(B111=1,N111=Parameters!$C$28),0,IF(AND(K111&lt;&gt;K110,N111&gt;N110),0,IF(N111=N110,0,1)))</f>
        <v>0</v>
      </c>
      <c r="BA111" s="76">
        <f>IF(AND(B111=1,P111=Parameters!$C$31),0,IF(AND(K111&lt;&gt;K110,N111&lt;=Parameters!$C$7,P111&gt;P110),0,IF(AND(K111&lt;&gt;K110,N111&gt;Parameters!$C$8,P111=P110),0,IF(AND(K111=K110,P111=P110),0,1))))</f>
        <v>0</v>
      </c>
      <c r="BB111" s="76">
        <f t="shared" si="35"/>
        <v>0</v>
      </c>
      <c r="BC111" s="76">
        <f>IF(AND($B111=1,Z111=Parameters!C$13),0,IF(AND($K111&lt;&gt;$K110,MOD($K111-1,Parameters!C$14)=0,Z111&gt;Z110),0,IF(Z111=Z110,0,1)))</f>
        <v>0</v>
      </c>
      <c r="BD111" s="76">
        <f>IF(AND($B111=1,AA111=Parameters!D$13),0,IF(AND($K111&lt;&gt;$K110,MOD($K111-1,Parameters!D$14)=0,AA111&gt;AA110),0,IF(AA111=AA110,0,1)))</f>
        <v>0</v>
      </c>
      <c r="BE111" s="76">
        <f>IF(AND($B111=1,AB111=Parameters!E$13),0,IF(AND($K111&lt;&gt;$K110,MOD($K111-1,Parameters!E$14)=0,AB111&gt;AB110),0,IF(AB111=AB110,0,1)))</f>
        <v>0</v>
      </c>
      <c r="BF111" s="76">
        <f>IF(AND($B111=1,AC111=Parameters!F$13),0,IF(AND($K111&lt;&gt;$K110,MOD($K111-1,Parameters!F$14)=0,AC111&gt;AC110),0,IF(AC111=AC110,0,1)))</f>
        <v>0</v>
      </c>
      <c r="BG111" s="76">
        <f>IF(AND(B111=1,AJ111=Parameters!$C$36),0,IF(AND(I110&lt;Parameters!$C$18,AJ111&gt;AJ110),0,IF(AND(I110=Parameters!$C$19,AJ111=AJ110),0,IF(AND(I110&gt;Parameters!$C$20,AJ111&lt;AJ110),0,1))))</f>
        <v>0</v>
      </c>
      <c r="BH111" s="63">
        <f>IF(B111&lt;&gt;1,IF(AND(AQ111&gt;0,AR111&gt;AR110),0,IF(AND(AQ111&lt;0,AR111&lt;AR110),0,1)),IF(AND(AQ111&gt;0,AR111&gt;Parameters!$C$40),0,IF(AND(AQ111&lt;0,AR111&lt;Parameters!$C$40),0,1)))</f>
        <v>0</v>
      </c>
      <c r="BI111" s="63">
        <f>IF(AND(B111=1,AT111=E111),0,IF(AND(AW110&lt;Parameters!$C$24,AT111=0),0,IF(AND(AW110&lt;Parameters!$C$25,AT110=0,AT111=0),0,IF(AT111=E111,0,1))))</f>
        <v>0</v>
      </c>
      <c r="BJ111" s="63">
        <f>IF(B111&lt;&gt;1,IF(AND(AV111&gt;0,AW111&gt;AW110),0,IF(AND(AV111&lt;0,AW111&lt;AW110),0,1)),IF(AND(AV111&gt;0,AW111&gt;Parameters!$C$40),0,IF(AND(AV111&lt;0,AW111&lt;Parameters!$C$40),0,1)))</f>
        <v>0</v>
      </c>
      <c r="BK111" s="91">
        <f t="shared" si="36"/>
        <v>0</v>
      </c>
      <c r="BL111" s="74"/>
      <c r="BM111" s="74"/>
    </row>
    <row r="112" spans="2:65" x14ac:dyDescent="0.3">
      <c r="B112" s="101">
        <f>Data_Revised!B112</f>
        <v>109</v>
      </c>
      <c r="C112" s="7">
        <f>Data_Revised!C112</f>
        <v>19000</v>
      </c>
      <c r="D112" s="7">
        <f>Data_Revised!D112</f>
        <v>11000</v>
      </c>
      <c r="E112" s="7">
        <f>Data_Revised!E112</f>
        <v>22500</v>
      </c>
      <c r="F112" s="7">
        <f>Data_Revised!F112</f>
        <v>21700</v>
      </c>
      <c r="G112" s="7">
        <f>Data_Revised!G112</f>
        <v>18200</v>
      </c>
      <c r="H112" s="7">
        <f>Data_Revised!H112</f>
        <v>16500</v>
      </c>
      <c r="I112" s="12">
        <f>Data_Revised!I112</f>
        <v>7</v>
      </c>
      <c r="J112" s="8"/>
      <c r="K112" s="56">
        <f t="shared" si="37"/>
        <v>10</v>
      </c>
      <c r="L112" s="60">
        <f>IF(B112=1,0,IF(K112&lt;=Parameters!$C$3,Parameters!$D$3,Parameters!$D$4))</f>
        <v>-0.01</v>
      </c>
      <c r="M112" s="7">
        <f>IF(B112=1,Parameters!$C$27,ROUNDDOWN(M111*(1+L112),0))</f>
        <v>9800</v>
      </c>
      <c r="N112" s="63">
        <f>IF(B112=1,Parameters!$C$28,IF(K112&lt;&gt;K111,ROUND(N111*(1+Parameters!$C$29),2),N111))</f>
        <v>85.42</v>
      </c>
      <c r="O112" s="63">
        <f t="shared" si="22"/>
        <v>837116</v>
      </c>
      <c r="P112" s="60">
        <f>IF(K112=1,Parameters!$C$31,IF(K112&lt;&gt;K111,IF(N112&lt;=Parameters!$C$7,P111+Parameters!$D$7,P111+Parameters!$D$8),P111))</f>
        <v>0.10999999999999997</v>
      </c>
      <c r="Q112" s="63">
        <f t="shared" si="23"/>
        <v>76.02</v>
      </c>
      <c r="R112" s="63">
        <f t="shared" si="24"/>
        <v>1444380</v>
      </c>
      <c r="S112" s="7">
        <f t="shared" si="25"/>
        <v>28800</v>
      </c>
      <c r="T112" s="63">
        <f t="shared" si="26"/>
        <v>2281496</v>
      </c>
      <c r="U112" s="63">
        <f t="shared" si="27"/>
        <v>79.218611111111116</v>
      </c>
      <c r="V112" s="63">
        <f>ROUND(U112*(1+Parameters!$C$34),2)</f>
        <v>106.95</v>
      </c>
      <c r="W112" s="63">
        <f>ROUNDDOWN(S112*Parameters!$C$33,0)</f>
        <v>11520</v>
      </c>
      <c r="X112" s="66">
        <f t="shared" si="28"/>
        <v>1232064</v>
      </c>
      <c r="Y112" s="8"/>
      <c r="Z112" s="69">
        <f>IF($B112=1,Parameters!C$13,IF(AND($K112&lt;&gt;$K111,MOD($K112-1,Parameters!C$14)=0),ROUND(Z111*(1+Parameters!C$15),2),Z111))</f>
        <v>81.25</v>
      </c>
      <c r="AA112" s="63">
        <f>IF($B112=1,Parameters!D$13,IF(AND($K112&lt;&gt;$K111,MOD($K112-1,Parameters!D$14)=0),ROUND(AA111*(1+Parameters!D$15),2),AA111))</f>
        <v>36.47</v>
      </c>
      <c r="AB112" s="63">
        <f>IF($B112=1,Parameters!E$13,IF(AND($K112&lt;&gt;$K111,MOD($K112-1,Parameters!E$14)=0),ROUND(AB111*(1+Parameters!E$15),2),AB111))</f>
        <v>46</v>
      </c>
      <c r="AC112" s="63">
        <f>IF($B112=1,Parameters!F$13,IF(AND($K112&lt;&gt;$K111,MOD($K112-1,Parameters!F$14)=0),ROUND(AC111*(1+Parameters!F$15),2),AC111))</f>
        <v>66.55</v>
      </c>
      <c r="AD112" s="63">
        <f t="shared" si="29"/>
        <v>893750</v>
      </c>
      <c r="AE112" s="63">
        <f t="shared" si="29"/>
        <v>820575</v>
      </c>
      <c r="AF112" s="63">
        <f t="shared" si="29"/>
        <v>998200</v>
      </c>
      <c r="AG112" s="66">
        <f t="shared" si="29"/>
        <v>1211210</v>
      </c>
      <c r="AH112" s="8"/>
      <c r="AI112" s="72">
        <f>IF(B112=1,0,IF(I111&lt;Parameters!$C$18,Parameters!$D$18,IF(I111=Parameters!$C$19,Parameters!$D$19,Parameters!$D$20)))</f>
        <v>-0.01</v>
      </c>
      <c r="AJ112" s="63">
        <f>IF(B112=1,Parameters!$C$36,ROUND(AJ111*(1+AI112),2))</f>
        <v>42.96</v>
      </c>
      <c r="AK112" s="63">
        <f>H112/Parameters!$C$38*(Parameters!$C$38-I112)*AJ112</f>
        <v>543444</v>
      </c>
      <c r="AL112" s="63">
        <f>I112*Parameters!$C$37</f>
        <v>140000</v>
      </c>
      <c r="AM112" s="66">
        <f t="shared" si="30"/>
        <v>403444</v>
      </c>
      <c r="AN112" s="8"/>
      <c r="AO112" s="69">
        <f t="shared" si="31"/>
        <v>3984918</v>
      </c>
      <c r="AP112" s="63">
        <f t="shared" si="32"/>
        <v>3995821</v>
      </c>
      <c r="AQ112" s="76">
        <f t="shared" si="33"/>
        <v>-150903</v>
      </c>
      <c r="AR112" s="66">
        <f>IF(B112=1,Parameters!$C$40+AQ112,AR111+AQ112)</f>
        <v>7041348.0399999972</v>
      </c>
      <c r="AT112" s="56">
        <f>IF(B112=1,E112,IF(AW111&lt;Parameters!$C$24,0,IF(AND(AW111&lt;Parameters!$C$25,AT111=0),0,E112)))</f>
        <v>22500</v>
      </c>
      <c r="AU112" s="63">
        <f t="shared" si="38"/>
        <v>820575</v>
      </c>
      <c r="AV112" s="76">
        <f t="shared" si="34"/>
        <v>-150903</v>
      </c>
      <c r="AW112" s="66">
        <f>IF(G112=1,Parameters!$C$40+AV112,AW111+AV112)</f>
        <v>15261168.040000001</v>
      </c>
      <c r="AY112" s="69">
        <f>IF(AND(B112=1,M112=Parameters!$C$27),0,IF(AND(K112&lt;=Parameters!$C$3,M112&gt;M111),0,IF(M112&lt;M111,0,1)))</f>
        <v>0</v>
      </c>
      <c r="AZ112" s="63">
        <f>IF(AND(B112=1,N112=Parameters!$C$28),0,IF(AND(K112&lt;&gt;K111,N112&gt;N111),0,IF(N112=N111,0,1)))</f>
        <v>0</v>
      </c>
      <c r="BA112" s="76">
        <f>IF(AND(B112=1,P112=Parameters!$C$31),0,IF(AND(K112&lt;&gt;K111,N112&lt;=Parameters!$C$7,P112&gt;P111),0,IF(AND(K112&lt;&gt;K111,N112&gt;Parameters!$C$8,P112=P111),0,IF(AND(K112=K111,P112=P111),0,1))))</f>
        <v>0</v>
      </c>
      <c r="BB112" s="76">
        <f t="shared" si="35"/>
        <v>0</v>
      </c>
      <c r="BC112" s="76">
        <f>IF(AND($B112=1,Z112=Parameters!C$13),0,IF(AND($K112&lt;&gt;$K111,MOD($K112-1,Parameters!C$14)=0,Z112&gt;Z111),0,IF(Z112=Z111,0,1)))</f>
        <v>0</v>
      </c>
      <c r="BD112" s="76">
        <f>IF(AND($B112=1,AA112=Parameters!D$13),0,IF(AND($K112&lt;&gt;$K111,MOD($K112-1,Parameters!D$14)=0,AA112&gt;AA111),0,IF(AA112=AA111,0,1)))</f>
        <v>0</v>
      </c>
      <c r="BE112" s="76">
        <f>IF(AND($B112=1,AB112=Parameters!E$13),0,IF(AND($K112&lt;&gt;$K111,MOD($K112-1,Parameters!E$14)=0,AB112&gt;AB111),0,IF(AB112=AB111,0,1)))</f>
        <v>0</v>
      </c>
      <c r="BF112" s="76">
        <f>IF(AND($B112=1,AC112=Parameters!F$13),0,IF(AND($K112&lt;&gt;$K111,MOD($K112-1,Parameters!F$14)=0,AC112&gt;AC111),0,IF(AC112=AC111,0,1)))</f>
        <v>0</v>
      </c>
      <c r="BG112" s="76">
        <f>IF(AND(B112=1,AJ112=Parameters!$C$36),0,IF(AND(I111&lt;Parameters!$C$18,AJ112&gt;AJ111),0,IF(AND(I111=Parameters!$C$19,AJ112=AJ111),0,IF(AND(I111&gt;Parameters!$C$20,AJ112&lt;AJ111),0,1))))</f>
        <v>0</v>
      </c>
      <c r="BH112" s="63">
        <f>IF(B112&lt;&gt;1,IF(AND(AQ112&gt;0,AR112&gt;AR111),0,IF(AND(AQ112&lt;0,AR112&lt;AR111),0,1)),IF(AND(AQ112&gt;0,AR112&gt;Parameters!$C$40),0,IF(AND(AQ112&lt;0,AR112&lt;Parameters!$C$40),0,1)))</f>
        <v>0</v>
      </c>
      <c r="BI112" s="63">
        <f>IF(AND(B112=1,AT112=E112),0,IF(AND(AW111&lt;Parameters!$C$24,AT112=0),0,IF(AND(AW111&lt;Parameters!$C$25,AT111=0,AT112=0),0,IF(AT112=E112,0,1))))</f>
        <v>0</v>
      </c>
      <c r="BJ112" s="63">
        <f>IF(B112&lt;&gt;1,IF(AND(AV112&gt;0,AW112&gt;AW111),0,IF(AND(AV112&lt;0,AW112&lt;AW111),0,1)),IF(AND(AV112&gt;0,AW112&gt;Parameters!$C$40),0,IF(AND(AV112&lt;0,AW112&lt;Parameters!$C$40),0,1)))</f>
        <v>0</v>
      </c>
      <c r="BK112" s="91">
        <f t="shared" si="36"/>
        <v>0</v>
      </c>
      <c r="BL112" s="74"/>
      <c r="BM112" s="74"/>
    </row>
    <row r="113" spans="2:65" x14ac:dyDescent="0.3">
      <c r="B113" s="101">
        <f>Data_Revised!B113</f>
        <v>110</v>
      </c>
      <c r="C113" s="7">
        <f>Data_Revised!C113</f>
        <v>13500</v>
      </c>
      <c r="D113" s="7">
        <f>Data_Revised!D113</f>
        <v>13500</v>
      </c>
      <c r="E113" s="7">
        <f>Data_Revised!E113</f>
        <v>22500</v>
      </c>
      <c r="F113" s="7">
        <f>Data_Revised!F113</f>
        <v>25000</v>
      </c>
      <c r="G113" s="7">
        <f>Data_Revised!G113</f>
        <v>22000</v>
      </c>
      <c r="H113" s="7">
        <f>Data_Revised!H113</f>
        <v>20000</v>
      </c>
      <c r="I113" s="12">
        <f>Data_Revised!I113</f>
        <v>6</v>
      </c>
      <c r="J113" s="8"/>
      <c r="K113" s="56">
        <f t="shared" si="37"/>
        <v>10</v>
      </c>
      <c r="L113" s="60">
        <f>IF(B113=1,0,IF(K113&lt;=Parameters!$C$3,Parameters!$D$3,Parameters!$D$4))</f>
        <v>-0.01</v>
      </c>
      <c r="M113" s="7">
        <f>IF(B113=1,Parameters!$C$27,ROUNDDOWN(M112*(1+L113),0))</f>
        <v>9702</v>
      </c>
      <c r="N113" s="63">
        <f>IF(B113=1,Parameters!$C$28,IF(K113&lt;&gt;K112,ROUND(N112*(1+Parameters!$C$29),2),N112))</f>
        <v>85.42</v>
      </c>
      <c r="O113" s="63">
        <f t="shared" si="22"/>
        <v>828744.84</v>
      </c>
      <c r="P113" s="60">
        <f>IF(K113=1,Parameters!$C$31,IF(K113&lt;&gt;K112,IF(N113&lt;=Parameters!$C$7,P112+Parameters!$D$7,P112+Parameters!$D$8),P112))</f>
        <v>0.10999999999999997</v>
      </c>
      <c r="Q113" s="63">
        <f t="shared" si="23"/>
        <v>76.02</v>
      </c>
      <c r="R113" s="63">
        <f t="shared" si="24"/>
        <v>1026270</v>
      </c>
      <c r="S113" s="7">
        <f t="shared" si="25"/>
        <v>23202</v>
      </c>
      <c r="T113" s="63">
        <f t="shared" si="26"/>
        <v>1855014.8399999999</v>
      </c>
      <c r="U113" s="63">
        <f t="shared" si="27"/>
        <v>79.950643910007756</v>
      </c>
      <c r="V113" s="63">
        <f>ROUND(U113*(1+Parameters!$C$34),2)</f>
        <v>107.93</v>
      </c>
      <c r="W113" s="63">
        <f>ROUNDDOWN(S113*Parameters!$C$33,0)</f>
        <v>9280</v>
      </c>
      <c r="X113" s="66">
        <f t="shared" si="28"/>
        <v>1001590.4</v>
      </c>
      <c r="Y113" s="8"/>
      <c r="Z113" s="69">
        <f>IF($B113=1,Parameters!C$13,IF(AND($K113&lt;&gt;$K112,MOD($K113-1,Parameters!C$14)=0),ROUND(Z112*(1+Parameters!C$15),2),Z112))</f>
        <v>81.25</v>
      </c>
      <c r="AA113" s="63">
        <f>IF($B113=1,Parameters!D$13,IF(AND($K113&lt;&gt;$K112,MOD($K113-1,Parameters!D$14)=0),ROUND(AA112*(1+Parameters!D$15),2),AA112))</f>
        <v>36.47</v>
      </c>
      <c r="AB113" s="63">
        <f>IF($B113=1,Parameters!E$13,IF(AND($K113&lt;&gt;$K112,MOD($K113-1,Parameters!E$14)=0),ROUND(AB112*(1+Parameters!E$15),2),AB112))</f>
        <v>46</v>
      </c>
      <c r="AC113" s="63">
        <f>IF($B113=1,Parameters!F$13,IF(AND($K113&lt;&gt;$K112,MOD($K113-1,Parameters!F$14)=0),ROUND(AC112*(1+Parameters!F$15),2),AC112))</f>
        <v>66.55</v>
      </c>
      <c r="AD113" s="63">
        <f t="shared" si="29"/>
        <v>1096875</v>
      </c>
      <c r="AE113" s="63">
        <f t="shared" si="29"/>
        <v>820575</v>
      </c>
      <c r="AF113" s="63">
        <f t="shared" si="29"/>
        <v>1150000</v>
      </c>
      <c r="AG113" s="66">
        <f t="shared" si="29"/>
        <v>1464100</v>
      </c>
      <c r="AH113" s="8"/>
      <c r="AI113" s="72">
        <f>IF(B113=1,0,IF(I112&lt;Parameters!$C$18,Parameters!$D$18,IF(I112=Parameters!$C$19,Parameters!$D$19,Parameters!$D$20)))</f>
        <v>-0.01</v>
      </c>
      <c r="AJ113" s="63">
        <f>IF(B113=1,Parameters!$C$36,ROUND(AJ112*(1+AI113),2))</f>
        <v>42.53</v>
      </c>
      <c r="AK113" s="63">
        <f>H113/Parameters!$C$38*(Parameters!$C$38-I113)*AJ113</f>
        <v>680480</v>
      </c>
      <c r="AL113" s="63">
        <f>I113*Parameters!$C$37</f>
        <v>120000</v>
      </c>
      <c r="AM113" s="66">
        <f t="shared" si="30"/>
        <v>560480</v>
      </c>
      <c r="AN113" s="8"/>
      <c r="AO113" s="69">
        <f t="shared" si="31"/>
        <v>4296170.4000000004</v>
      </c>
      <c r="AP113" s="63">
        <f t="shared" si="32"/>
        <v>3772464.84</v>
      </c>
      <c r="AQ113" s="76">
        <f t="shared" si="33"/>
        <v>403705.56000000006</v>
      </c>
      <c r="AR113" s="66">
        <f>IF(B113=1,Parameters!$C$40+AQ113,AR112+AQ113)</f>
        <v>7445053.5999999978</v>
      </c>
      <c r="AT113" s="56">
        <f>IF(B113=1,E113,IF(AW112&lt;Parameters!$C$24,0,IF(AND(AW112&lt;Parameters!$C$25,AT112=0),0,E113)))</f>
        <v>22500</v>
      </c>
      <c r="AU113" s="63">
        <f t="shared" si="38"/>
        <v>820575</v>
      </c>
      <c r="AV113" s="76">
        <f t="shared" si="34"/>
        <v>403705.56000000006</v>
      </c>
      <c r="AW113" s="66">
        <f>IF(G113=1,Parameters!$C$40+AV113,AW112+AV113)</f>
        <v>15664873.600000001</v>
      </c>
      <c r="AY113" s="69">
        <f>IF(AND(B113=1,M113=Parameters!$C$27),0,IF(AND(K113&lt;=Parameters!$C$3,M113&gt;M112),0,IF(M113&lt;M112,0,1)))</f>
        <v>0</v>
      </c>
      <c r="AZ113" s="63">
        <f>IF(AND(B113=1,N113=Parameters!$C$28),0,IF(AND(K113&lt;&gt;K112,N113&gt;N112),0,IF(N113=N112,0,1)))</f>
        <v>0</v>
      </c>
      <c r="BA113" s="76">
        <f>IF(AND(B113=1,P113=Parameters!$C$31),0,IF(AND(K113&lt;&gt;K112,N113&lt;=Parameters!$C$7,P113&gt;P112),0,IF(AND(K113&lt;&gt;K112,N113&gt;Parameters!$C$8,P113=P112),0,IF(AND(K113=K112,P113=P112),0,1))))</f>
        <v>0</v>
      </c>
      <c r="BB113" s="76">
        <f t="shared" si="35"/>
        <v>0</v>
      </c>
      <c r="BC113" s="76">
        <f>IF(AND($B113=1,Z113=Parameters!C$13),0,IF(AND($K113&lt;&gt;$K112,MOD($K113-1,Parameters!C$14)=0,Z113&gt;Z112),0,IF(Z113=Z112,0,1)))</f>
        <v>0</v>
      </c>
      <c r="BD113" s="76">
        <f>IF(AND($B113=1,AA113=Parameters!D$13),0,IF(AND($K113&lt;&gt;$K112,MOD($K113-1,Parameters!D$14)=0,AA113&gt;AA112),0,IF(AA113=AA112,0,1)))</f>
        <v>0</v>
      </c>
      <c r="BE113" s="76">
        <f>IF(AND($B113=1,AB113=Parameters!E$13),0,IF(AND($K113&lt;&gt;$K112,MOD($K113-1,Parameters!E$14)=0,AB113&gt;AB112),0,IF(AB113=AB112,0,1)))</f>
        <v>0</v>
      </c>
      <c r="BF113" s="76">
        <f>IF(AND($B113=1,AC113=Parameters!F$13),0,IF(AND($K113&lt;&gt;$K112,MOD($K113-1,Parameters!F$14)=0,AC113&gt;AC112),0,IF(AC113=AC112,0,1)))</f>
        <v>0</v>
      </c>
      <c r="BG113" s="76">
        <f>IF(AND(B113=1,AJ113=Parameters!$C$36),0,IF(AND(I112&lt;Parameters!$C$18,AJ113&gt;AJ112),0,IF(AND(I112=Parameters!$C$19,AJ113=AJ112),0,IF(AND(I112&gt;Parameters!$C$20,AJ113&lt;AJ112),0,1))))</f>
        <v>0</v>
      </c>
      <c r="BH113" s="63">
        <f>IF(B113&lt;&gt;1,IF(AND(AQ113&gt;0,AR113&gt;AR112),0,IF(AND(AQ113&lt;0,AR113&lt;AR112),0,1)),IF(AND(AQ113&gt;0,AR113&gt;Parameters!$C$40),0,IF(AND(AQ113&lt;0,AR113&lt;Parameters!$C$40),0,1)))</f>
        <v>0</v>
      </c>
      <c r="BI113" s="63">
        <f>IF(AND(B113=1,AT113=E113),0,IF(AND(AW112&lt;Parameters!$C$24,AT113=0),0,IF(AND(AW112&lt;Parameters!$C$25,AT112=0,AT113=0),0,IF(AT113=E113,0,1))))</f>
        <v>0</v>
      </c>
      <c r="BJ113" s="63">
        <f>IF(B113&lt;&gt;1,IF(AND(AV113&gt;0,AW113&gt;AW112),0,IF(AND(AV113&lt;0,AW113&lt;AW112),0,1)),IF(AND(AV113&gt;0,AW113&gt;Parameters!$C$40),0,IF(AND(AV113&lt;0,AW113&lt;Parameters!$C$40),0,1)))</f>
        <v>0</v>
      </c>
      <c r="BK113" s="91">
        <f t="shared" si="36"/>
        <v>0</v>
      </c>
      <c r="BL113" s="74"/>
      <c r="BM113" s="74"/>
    </row>
    <row r="114" spans="2:65" x14ac:dyDescent="0.3">
      <c r="B114" s="101">
        <f>Data_Revised!B114</f>
        <v>111</v>
      </c>
      <c r="C114" s="7">
        <f>Data_Revised!C114</f>
        <v>11500</v>
      </c>
      <c r="D114" s="7">
        <f>Data_Revised!D114</f>
        <v>10000</v>
      </c>
      <c r="E114" s="7">
        <f>Data_Revised!E114</f>
        <v>22500</v>
      </c>
      <c r="F114" s="7">
        <f>Data_Revised!F114</f>
        <v>21700</v>
      </c>
      <c r="G114" s="7">
        <f>Data_Revised!G114</f>
        <v>13300</v>
      </c>
      <c r="H114" s="7">
        <f>Data_Revised!H114</f>
        <v>17100</v>
      </c>
      <c r="I114" s="12">
        <f>Data_Revised!I114</f>
        <v>2</v>
      </c>
      <c r="J114" s="8"/>
      <c r="K114" s="56">
        <f t="shared" si="37"/>
        <v>10</v>
      </c>
      <c r="L114" s="60">
        <f>IF(B114=1,0,IF(K114&lt;=Parameters!$C$3,Parameters!$D$3,Parameters!$D$4))</f>
        <v>-0.01</v>
      </c>
      <c r="M114" s="7">
        <f>IF(B114=1,Parameters!$C$27,ROUNDDOWN(M113*(1+L114),0))</f>
        <v>9604</v>
      </c>
      <c r="N114" s="63">
        <f>IF(B114=1,Parameters!$C$28,IF(K114&lt;&gt;K113,ROUND(N113*(1+Parameters!$C$29),2),N113))</f>
        <v>85.42</v>
      </c>
      <c r="O114" s="63">
        <f t="shared" si="22"/>
        <v>820373.68</v>
      </c>
      <c r="P114" s="60">
        <f>IF(K114=1,Parameters!$C$31,IF(K114&lt;&gt;K113,IF(N114&lt;=Parameters!$C$7,P113+Parameters!$D$7,P113+Parameters!$D$8),P113))</f>
        <v>0.10999999999999997</v>
      </c>
      <c r="Q114" s="63">
        <f t="shared" si="23"/>
        <v>76.02</v>
      </c>
      <c r="R114" s="63">
        <f t="shared" si="24"/>
        <v>874230</v>
      </c>
      <c r="S114" s="7">
        <f t="shared" si="25"/>
        <v>21104</v>
      </c>
      <c r="T114" s="63">
        <f t="shared" si="26"/>
        <v>1694603.6800000002</v>
      </c>
      <c r="U114" s="63">
        <f t="shared" si="27"/>
        <v>80.297748294162247</v>
      </c>
      <c r="V114" s="63">
        <f>ROUND(U114*(1+Parameters!$C$34),2)</f>
        <v>108.4</v>
      </c>
      <c r="W114" s="63">
        <f>ROUNDDOWN(S114*Parameters!$C$33,0)</f>
        <v>8441</v>
      </c>
      <c r="X114" s="66">
        <f t="shared" si="28"/>
        <v>915004.4</v>
      </c>
      <c r="Y114" s="8"/>
      <c r="Z114" s="69">
        <f>IF($B114=1,Parameters!C$13,IF(AND($K114&lt;&gt;$K113,MOD($K114-1,Parameters!C$14)=0),ROUND(Z113*(1+Parameters!C$15),2),Z113))</f>
        <v>81.25</v>
      </c>
      <c r="AA114" s="63">
        <f>IF($B114=1,Parameters!D$13,IF(AND($K114&lt;&gt;$K113,MOD($K114-1,Parameters!D$14)=0),ROUND(AA113*(1+Parameters!D$15),2),AA113))</f>
        <v>36.47</v>
      </c>
      <c r="AB114" s="63">
        <f>IF($B114=1,Parameters!E$13,IF(AND($K114&lt;&gt;$K113,MOD($K114-1,Parameters!E$14)=0),ROUND(AB113*(1+Parameters!E$15),2),AB113))</f>
        <v>46</v>
      </c>
      <c r="AC114" s="63">
        <f>IF($B114=1,Parameters!F$13,IF(AND($K114&lt;&gt;$K113,MOD($K114-1,Parameters!F$14)=0),ROUND(AC113*(1+Parameters!F$15),2),AC113))</f>
        <v>66.55</v>
      </c>
      <c r="AD114" s="63">
        <f t="shared" si="29"/>
        <v>812500</v>
      </c>
      <c r="AE114" s="63">
        <f t="shared" si="29"/>
        <v>820575</v>
      </c>
      <c r="AF114" s="63">
        <f t="shared" si="29"/>
        <v>998200</v>
      </c>
      <c r="AG114" s="66">
        <f t="shared" si="29"/>
        <v>885115</v>
      </c>
      <c r="AH114" s="8"/>
      <c r="AI114" s="72">
        <f>IF(B114=1,0,IF(I113&lt;Parameters!$C$18,Parameters!$D$18,IF(I113=Parameters!$C$19,Parameters!$D$19,Parameters!$D$20)))</f>
        <v>-0.01</v>
      </c>
      <c r="AJ114" s="63">
        <f>IF(B114=1,Parameters!$C$36,ROUND(AJ113*(1+AI114),2))</f>
        <v>42.1</v>
      </c>
      <c r="AK114" s="63">
        <f>H114/Parameters!$C$38*(Parameters!$C$38-I114)*AJ114</f>
        <v>671916</v>
      </c>
      <c r="AL114" s="63">
        <f>I114*Parameters!$C$37</f>
        <v>40000</v>
      </c>
      <c r="AM114" s="66">
        <f t="shared" si="30"/>
        <v>631916</v>
      </c>
      <c r="AN114" s="8"/>
      <c r="AO114" s="69">
        <f t="shared" si="31"/>
        <v>3470235.4</v>
      </c>
      <c r="AP114" s="63">
        <f t="shared" si="32"/>
        <v>3327678.68</v>
      </c>
      <c r="AQ114" s="76">
        <f t="shared" si="33"/>
        <v>102556.71999999974</v>
      </c>
      <c r="AR114" s="66">
        <f>IF(B114=1,Parameters!$C$40+AQ114,AR113+AQ114)</f>
        <v>7547610.3199999975</v>
      </c>
      <c r="AT114" s="56">
        <f>IF(B114=1,E114,IF(AW113&lt;Parameters!$C$24,0,IF(AND(AW113&lt;Parameters!$C$25,AT113=0),0,E114)))</f>
        <v>22500</v>
      </c>
      <c r="AU114" s="63">
        <f t="shared" si="38"/>
        <v>820575</v>
      </c>
      <c r="AV114" s="76">
        <f t="shared" si="34"/>
        <v>102556.71999999974</v>
      </c>
      <c r="AW114" s="66">
        <f>IF(G114=1,Parameters!$C$40+AV114,AW113+AV114)</f>
        <v>15767430.32</v>
      </c>
      <c r="AY114" s="69">
        <f>IF(AND(B114=1,M114=Parameters!$C$27),0,IF(AND(K114&lt;=Parameters!$C$3,M114&gt;M113),0,IF(M114&lt;M113,0,1)))</f>
        <v>0</v>
      </c>
      <c r="AZ114" s="63">
        <f>IF(AND(B114=1,N114=Parameters!$C$28),0,IF(AND(K114&lt;&gt;K113,N114&gt;N113),0,IF(N114=N113,0,1)))</f>
        <v>0</v>
      </c>
      <c r="BA114" s="76">
        <f>IF(AND(B114=1,P114=Parameters!$C$31),0,IF(AND(K114&lt;&gt;K113,N114&lt;=Parameters!$C$7,P114&gt;P113),0,IF(AND(K114&lt;&gt;K113,N114&gt;Parameters!$C$8,P114=P113),0,IF(AND(K114=K113,P114=P113),0,1))))</f>
        <v>0</v>
      </c>
      <c r="BB114" s="76">
        <f t="shared" si="35"/>
        <v>0</v>
      </c>
      <c r="BC114" s="76">
        <f>IF(AND($B114=1,Z114=Parameters!C$13),0,IF(AND($K114&lt;&gt;$K113,MOD($K114-1,Parameters!C$14)=0,Z114&gt;Z113),0,IF(Z114=Z113,0,1)))</f>
        <v>0</v>
      </c>
      <c r="BD114" s="76">
        <f>IF(AND($B114=1,AA114=Parameters!D$13),0,IF(AND($K114&lt;&gt;$K113,MOD($K114-1,Parameters!D$14)=0,AA114&gt;AA113),0,IF(AA114=AA113,0,1)))</f>
        <v>0</v>
      </c>
      <c r="BE114" s="76">
        <f>IF(AND($B114=1,AB114=Parameters!E$13),0,IF(AND($K114&lt;&gt;$K113,MOD($K114-1,Parameters!E$14)=0,AB114&gt;AB113),0,IF(AB114=AB113,0,1)))</f>
        <v>0</v>
      </c>
      <c r="BF114" s="76">
        <f>IF(AND($B114=1,AC114=Parameters!F$13),0,IF(AND($K114&lt;&gt;$K113,MOD($K114-1,Parameters!F$14)=0,AC114&gt;AC113),0,IF(AC114=AC113,0,1)))</f>
        <v>0</v>
      </c>
      <c r="BG114" s="76">
        <f>IF(AND(B114=1,AJ114=Parameters!$C$36),0,IF(AND(I113&lt;Parameters!$C$18,AJ114&gt;AJ113),0,IF(AND(I113=Parameters!$C$19,AJ114=AJ113),0,IF(AND(I113&gt;Parameters!$C$20,AJ114&lt;AJ113),0,1))))</f>
        <v>0</v>
      </c>
      <c r="BH114" s="63">
        <f>IF(B114&lt;&gt;1,IF(AND(AQ114&gt;0,AR114&gt;AR113),0,IF(AND(AQ114&lt;0,AR114&lt;AR113),0,1)),IF(AND(AQ114&gt;0,AR114&gt;Parameters!$C$40),0,IF(AND(AQ114&lt;0,AR114&lt;Parameters!$C$40),0,1)))</f>
        <v>0</v>
      </c>
      <c r="BI114" s="63">
        <f>IF(AND(B114=1,AT114=E114),0,IF(AND(AW113&lt;Parameters!$C$24,AT114=0),0,IF(AND(AW113&lt;Parameters!$C$25,AT113=0,AT114=0),0,IF(AT114=E114,0,1))))</f>
        <v>0</v>
      </c>
      <c r="BJ114" s="63">
        <f>IF(B114&lt;&gt;1,IF(AND(AV114&gt;0,AW114&gt;AW113),0,IF(AND(AV114&lt;0,AW114&lt;AW113),0,1)),IF(AND(AV114&gt;0,AW114&gt;Parameters!$C$40),0,IF(AND(AV114&lt;0,AW114&lt;Parameters!$C$40),0,1)))</f>
        <v>0</v>
      </c>
      <c r="BK114" s="91">
        <f t="shared" si="36"/>
        <v>0</v>
      </c>
      <c r="BL114" s="74"/>
      <c r="BM114" s="74"/>
    </row>
    <row r="115" spans="2:65" x14ac:dyDescent="0.3">
      <c r="B115" s="101">
        <f>Data_Revised!B115</f>
        <v>112</v>
      </c>
      <c r="C115" s="7">
        <f>Data_Revised!C115</f>
        <v>12500</v>
      </c>
      <c r="D115" s="7">
        <f>Data_Revised!D115</f>
        <v>10500</v>
      </c>
      <c r="E115" s="7">
        <f>Data_Revised!E115</f>
        <v>20000</v>
      </c>
      <c r="F115" s="7">
        <f>Data_Revised!F115</f>
        <v>18900</v>
      </c>
      <c r="G115" s="7">
        <f>Data_Revised!G115</f>
        <v>16800</v>
      </c>
      <c r="H115" s="7">
        <f>Data_Revised!H115</f>
        <v>12000</v>
      </c>
      <c r="I115" s="12">
        <f>Data_Revised!I115</f>
        <v>2</v>
      </c>
      <c r="J115" s="8"/>
      <c r="K115" s="56">
        <f t="shared" si="37"/>
        <v>10</v>
      </c>
      <c r="L115" s="60">
        <f>IF(B115=1,0,IF(K115&lt;=Parameters!$C$3,Parameters!$D$3,Parameters!$D$4))</f>
        <v>-0.01</v>
      </c>
      <c r="M115" s="7">
        <f>IF(B115=1,Parameters!$C$27,ROUNDDOWN(M114*(1+L115),0))</f>
        <v>9507</v>
      </c>
      <c r="N115" s="63">
        <f>IF(B115=1,Parameters!$C$28,IF(K115&lt;&gt;K114,ROUND(N114*(1+Parameters!$C$29),2),N114))</f>
        <v>85.42</v>
      </c>
      <c r="O115" s="63">
        <f t="shared" si="22"/>
        <v>812087.94000000006</v>
      </c>
      <c r="P115" s="60">
        <f>IF(K115=1,Parameters!$C$31,IF(K115&lt;&gt;K114,IF(N115&lt;=Parameters!$C$7,P114+Parameters!$D$7,P114+Parameters!$D$8),P114))</f>
        <v>0.10999999999999997</v>
      </c>
      <c r="Q115" s="63">
        <f t="shared" si="23"/>
        <v>76.02</v>
      </c>
      <c r="R115" s="63">
        <f t="shared" si="24"/>
        <v>950250</v>
      </c>
      <c r="S115" s="7">
        <f t="shared" si="25"/>
        <v>22007</v>
      </c>
      <c r="T115" s="63">
        <f t="shared" si="26"/>
        <v>1762337.94</v>
      </c>
      <c r="U115" s="63">
        <f t="shared" si="27"/>
        <v>80.080789748716313</v>
      </c>
      <c r="V115" s="63">
        <f>ROUND(U115*(1+Parameters!$C$34),2)</f>
        <v>108.11</v>
      </c>
      <c r="W115" s="63">
        <f>ROUNDDOWN(S115*Parameters!$C$33,0)</f>
        <v>8802</v>
      </c>
      <c r="X115" s="66">
        <f t="shared" si="28"/>
        <v>951584.22</v>
      </c>
      <c r="Y115" s="8"/>
      <c r="Z115" s="69">
        <f>IF($B115=1,Parameters!C$13,IF(AND($K115&lt;&gt;$K114,MOD($K115-1,Parameters!C$14)=0),ROUND(Z114*(1+Parameters!C$15),2),Z114))</f>
        <v>81.25</v>
      </c>
      <c r="AA115" s="63">
        <f>IF($B115=1,Parameters!D$13,IF(AND($K115&lt;&gt;$K114,MOD($K115-1,Parameters!D$14)=0),ROUND(AA114*(1+Parameters!D$15),2),AA114))</f>
        <v>36.47</v>
      </c>
      <c r="AB115" s="63">
        <f>IF($B115=1,Parameters!E$13,IF(AND($K115&lt;&gt;$K114,MOD($K115-1,Parameters!E$14)=0),ROUND(AB114*(1+Parameters!E$15),2),AB114))</f>
        <v>46</v>
      </c>
      <c r="AC115" s="63">
        <f>IF($B115=1,Parameters!F$13,IF(AND($K115&lt;&gt;$K114,MOD($K115-1,Parameters!F$14)=0),ROUND(AC114*(1+Parameters!F$15),2),AC114))</f>
        <v>66.55</v>
      </c>
      <c r="AD115" s="63">
        <f t="shared" si="29"/>
        <v>853125</v>
      </c>
      <c r="AE115" s="63">
        <f t="shared" si="29"/>
        <v>729400</v>
      </c>
      <c r="AF115" s="63">
        <f t="shared" si="29"/>
        <v>869400</v>
      </c>
      <c r="AG115" s="66">
        <f t="shared" si="29"/>
        <v>1118040</v>
      </c>
      <c r="AH115" s="8"/>
      <c r="AI115" s="72">
        <f>IF(B115=1,0,IF(I114&lt;Parameters!$C$18,Parameters!$D$18,IF(I114=Parameters!$C$19,Parameters!$D$19,Parameters!$D$20)))</f>
        <v>0.02</v>
      </c>
      <c r="AJ115" s="63">
        <f>IF(B115=1,Parameters!$C$36,ROUND(AJ114*(1+AI115),2))</f>
        <v>42.94</v>
      </c>
      <c r="AK115" s="63">
        <f>H115/Parameters!$C$38*(Parameters!$C$38-I115)*AJ115</f>
        <v>480928</v>
      </c>
      <c r="AL115" s="63">
        <f>I115*Parameters!$C$37</f>
        <v>40000</v>
      </c>
      <c r="AM115" s="66">
        <f t="shared" si="30"/>
        <v>440928</v>
      </c>
      <c r="AN115" s="8"/>
      <c r="AO115" s="69">
        <f t="shared" si="31"/>
        <v>3419952.2199999997</v>
      </c>
      <c r="AP115" s="63">
        <f t="shared" si="32"/>
        <v>3344862.94</v>
      </c>
      <c r="AQ115" s="76">
        <f t="shared" si="33"/>
        <v>35089.280000000261</v>
      </c>
      <c r="AR115" s="66">
        <f>IF(B115=1,Parameters!$C$40+AQ115,AR114+AQ115)</f>
        <v>7582699.5999999978</v>
      </c>
      <c r="AT115" s="56">
        <f>IF(B115=1,E115,IF(AW114&lt;Parameters!$C$24,0,IF(AND(AW114&lt;Parameters!$C$25,AT114=0),0,E115)))</f>
        <v>20000</v>
      </c>
      <c r="AU115" s="63">
        <f t="shared" si="38"/>
        <v>729400</v>
      </c>
      <c r="AV115" s="76">
        <f t="shared" si="34"/>
        <v>35089.280000000261</v>
      </c>
      <c r="AW115" s="66">
        <f>IF(G115=1,Parameters!$C$40+AV115,AW114+AV115)</f>
        <v>15802519.600000001</v>
      </c>
      <c r="AY115" s="69">
        <f>IF(AND(B115=1,M115=Parameters!$C$27),0,IF(AND(K115&lt;=Parameters!$C$3,M115&gt;M114),0,IF(M115&lt;M114,0,1)))</f>
        <v>0</v>
      </c>
      <c r="AZ115" s="63">
        <f>IF(AND(B115=1,N115=Parameters!$C$28),0,IF(AND(K115&lt;&gt;K114,N115&gt;N114),0,IF(N115=N114,0,1)))</f>
        <v>0</v>
      </c>
      <c r="BA115" s="76">
        <f>IF(AND(B115=1,P115=Parameters!$C$31),0,IF(AND(K115&lt;&gt;K114,N115&lt;=Parameters!$C$7,P115&gt;P114),0,IF(AND(K115&lt;&gt;K114,N115&gt;Parameters!$C$8,P115=P114),0,IF(AND(K115=K114,P115=P114),0,1))))</f>
        <v>0</v>
      </c>
      <c r="BB115" s="76">
        <f t="shared" si="35"/>
        <v>0</v>
      </c>
      <c r="BC115" s="76">
        <f>IF(AND($B115=1,Z115=Parameters!C$13),0,IF(AND($K115&lt;&gt;$K114,MOD($K115-1,Parameters!C$14)=0,Z115&gt;Z114),0,IF(Z115=Z114,0,1)))</f>
        <v>0</v>
      </c>
      <c r="BD115" s="76">
        <f>IF(AND($B115=1,AA115=Parameters!D$13),0,IF(AND($K115&lt;&gt;$K114,MOD($K115-1,Parameters!D$14)=0,AA115&gt;AA114),0,IF(AA115=AA114,0,1)))</f>
        <v>0</v>
      </c>
      <c r="BE115" s="76">
        <f>IF(AND($B115=1,AB115=Parameters!E$13),0,IF(AND($K115&lt;&gt;$K114,MOD($K115-1,Parameters!E$14)=0,AB115&gt;AB114),0,IF(AB115=AB114,0,1)))</f>
        <v>0</v>
      </c>
      <c r="BF115" s="76">
        <f>IF(AND($B115=1,AC115=Parameters!F$13),0,IF(AND($K115&lt;&gt;$K114,MOD($K115-1,Parameters!F$14)=0,AC115&gt;AC114),0,IF(AC115=AC114,0,1)))</f>
        <v>0</v>
      </c>
      <c r="BG115" s="76">
        <f>IF(AND(B115=1,AJ115=Parameters!$C$36),0,IF(AND(I114&lt;Parameters!$C$18,AJ115&gt;AJ114),0,IF(AND(I114=Parameters!$C$19,AJ115=AJ114),0,IF(AND(I114&gt;Parameters!$C$20,AJ115&lt;AJ114),0,1))))</f>
        <v>0</v>
      </c>
      <c r="BH115" s="63">
        <f>IF(B115&lt;&gt;1,IF(AND(AQ115&gt;0,AR115&gt;AR114),0,IF(AND(AQ115&lt;0,AR115&lt;AR114),0,1)),IF(AND(AQ115&gt;0,AR115&gt;Parameters!$C$40),0,IF(AND(AQ115&lt;0,AR115&lt;Parameters!$C$40),0,1)))</f>
        <v>0</v>
      </c>
      <c r="BI115" s="63">
        <f>IF(AND(B115=1,AT115=E115),0,IF(AND(AW114&lt;Parameters!$C$24,AT115=0),0,IF(AND(AW114&lt;Parameters!$C$25,AT114=0,AT115=0),0,IF(AT115=E115,0,1))))</f>
        <v>0</v>
      </c>
      <c r="BJ115" s="63">
        <f>IF(B115&lt;&gt;1,IF(AND(AV115&gt;0,AW115&gt;AW114),0,IF(AND(AV115&lt;0,AW115&lt;AW114),0,1)),IF(AND(AV115&gt;0,AW115&gt;Parameters!$C$40),0,IF(AND(AV115&lt;0,AW115&lt;Parameters!$C$40),0,1)))</f>
        <v>0</v>
      </c>
      <c r="BK115" s="91">
        <f t="shared" si="36"/>
        <v>0</v>
      </c>
      <c r="BL115" s="74"/>
      <c r="BM115" s="74"/>
    </row>
    <row r="116" spans="2:65" x14ac:dyDescent="0.3">
      <c r="B116" s="101">
        <f>Data_Revised!B116</f>
        <v>113</v>
      </c>
      <c r="C116" s="7">
        <f>Data_Revised!C116</f>
        <v>15000</v>
      </c>
      <c r="D116" s="7">
        <f>Data_Revised!D116</f>
        <v>8500</v>
      </c>
      <c r="E116" s="7">
        <f>Data_Revised!E116</f>
        <v>17500</v>
      </c>
      <c r="F116" s="7">
        <f>Data_Revised!F116</f>
        <v>17500</v>
      </c>
      <c r="G116" s="7">
        <f>Data_Revised!G116</f>
        <v>16099.999999999998</v>
      </c>
      <c r="H116" s="7">
        <f>Data_Revised!H116</f>
        <v>22500</v>
      </c>
      <c r="I116" s="12">
        <f>Data_Revised!I116</f>
        <v>2</v>
      </c>
      <c r="J116" s="8"/>
      <c r="K116" s="56">
        <f t="shared" si="37"/>
        <v>10</v>
      </c>
      <c r="L116" s="60">
        <f>IF(B116=1,0,IF(K116&lt;=Parameters!$C$3,Parameters!$D$3,Parameters!$D$4))</f>
        <v>-0.01</v>
      </c>
      <c r="M116" s="7">
        <f>IF(B116=1,Parameters!$C$27,ROUNDDOWN(M115*(1+L116),0))</f>
        <v>9411</v>
      </c>
      <c r="N116" s="63">
        <f>IF(B116=1,Parameters!$C$28,IF(K116&lt;&gt;K115,ROUND(N115*(1+Parameters!$C$29),2),N115))</f>
        <v>85.42</v>
      </c>
      <c r="O116" s="63">
        <f t="shared" si="22"/>
        <v>803887.62</v>
      </c>
      <c r="P116" s="60">
        <f>IF(K116=1,Parameters!$C$31,IF(K116&lt;&gt;K115,IF(N116&lt;=Parameters!$C$7,P115+Parameters!$D$7,P115+Parameters!$D$8),P115))</f>
        <v>0.10999999999999997</v>
      </c>
      <c r="Q116" s="63">
        <f t="shared" si="23"/>
        <v>76.02</v>
      </c>
      <c r="R116" s="63">
        <f t="shared" si="24"/>
        <v>1140300</v>
      </c>
      <c r="S116" s="7">
        <f t="shared" si="25"/>
        <v>24411</v>
      </c>
      <c r="T116" s="63">
        <f t="shared" si="26"/>
        <v>1944187.62</v>
      </c>
      <c r="U116" s="63">
        <f t="shared" si="27"/>
        <v>79.643915447953802</v>
      </c>
      <c r="V116" s="63">
        <f>ROUND(U116*(1+Parameters!$C$34),2)</f>
        <v>107.52</v>
      </c>
      <c r="W116" s="63">
        <f>ROUNDDOWN(S116*Parameters!$C$33,0)</f>
        <v>9764</v>
      </c>
      <c r="X116" s="66">
        <f t="shared" si="28"/>
        <v>1049825.28</v>
      </c>
      <c r="Y116" s="8"/>
      <c r="Z116" s="69">
        <f>IF($B116=1,Parameters!C$13,IF(AND($K116&lt;&gt;$K115,MOD($K116-1,Parameters!C$14)=0),ROUND(Z115*(1+Parameters!C$15),2),Z115))</f>
        <v>81.25</v>
      </c>
      <c r="AA116" s="63">
        <f>IF($B116=1,Parameters!D$13,IF(AND($K116&lt;&gt;$K115,MOD($K116-1,Parameters!D$14)=0),ROUND(AA115*(1+Parameters!D$15),2),AA115))</f>
        <v>36.47</v>
      </c>
      <c r="AB116" s="63">
        <f>IF($B116=1,Parameters!E$13,IF(AND($K116&lt;&gt;$K115,MOD($K116-1,Parameters!E$14)=0),ROUND(AB115*(1+Parameters!E$15),2),AB115))</f>
        <v>46</v>
      </c>
      <c r="AC116" s="63">
        <f>IF($B116=1,Parameters!F$13,IF(AND($K116&lt;&gt;$K115,MOD($K116-1,Parameters!F$14)=0),ROUND(AC115*(1+Parameters!F$15),2),AC115))</f>
        <v>66.55</v>
      </c>
      <c r="AD116" s="63">
        <f t="shared" si="29"/>
        <v>690625</v>
      </c>
      <c r="AE116" s="63">
        <f t="shared" si="29"/>
        <v>638225</v>
      </c>
      <c r="AF116" s="63">
        <f t="shared" si="29"/>
        <v>805000</v>
      </c>
      <c r="AG116" s="66">
        <f t="shared" si="29"/>
        <v>1071454.9999999998</v>
      </c>
      <c r="AH116" s="8"/>
      <c r="AI116" s="72">
        <f>IF(B116=1,0,IF(I115&lt;Parameters!$C$18,Parameters!$D$18,IF(I115=Parameters!$C$19,Parameters!$D$19,Parameters!$D$20)))</f>
        <v>0.02</v>
      </c>
      <c r="AJ116" s="63">
        <f>IF(B116=1,Parameters!$C$36,ROUND(AJ115*(1+AI116),2))</f>
        <v>43.8</v>
      </c>
      <c r="AK116" s="63">
        <f>H116/Parameters!$C$38*(Parameters!$C$38-I116)*AJ116</f>
        <v>919799.99999999988</v>
      </c>
      <c r="AL116" s="63">
        <f>I116*Parameters!$C$37</f>
        <v>40000</v>
      </c>
      <c r="AM116" s="66">
        <f t="shared" si="30"/>
        <v>879799.99999999988</v>
      </c>
      <c r="AN116" s="8"/>
      <c r="AO116" s="69">
        <f t="shared" si="31"/>
        <v>3846080.28</v>
      </c>
      <c r="AP116" s="63">
        <f t="shared" si="32"/>
        <v>3273037.62</v>
      </c>
      <c r="AQ116" s="76">
        <f t="shared" si="33"/>
        <v>533042.6599999998</v>
      </c>
      <c r="AR116" s="66">
        <f>IF(B116=1,Parameters!$C$40+AQ116,AR115+AQ116)</f>
        <v>8115742.2599999979</v>
      </c>
      <c r="AT116" s="56">
        <f>IF(B116=1,E116,IF(AW115&lt;Parameters!$C$24,0,IF(AND(AW115&lt;Parameters!$C$25,AT115=0),0,E116)))</f>
        <v>17500</v>
      </c>
      <c r="AU116" s="63">
        <f t="shared" si="38"/>
        <v>638225</v>
      </c>
      <c r="AV116" s="76">
        <f t="shared" si="34"/>
        <v>533042.6599999998</v>
      </c>
      <c r="AW116" s="66">
        <f>IF(G116=1,Parameters!$C$40+AV116,AW115+AV116)</f>
        <v>16335562.260000002</v>
      </c>
      <c r="AY116" s="69">
        <f>IF(AND(B116=1,M116=Parameters!$C$27),0,IF(AND(K116&lt;=Parameters!$C$3,M116&gt;M115),0,IF(M116&lt;M115,0,1)))</f>
        <v>0</v>
      </c>
      <c r="AZ116" s="63">
        <f>IF(AND(B116=1,N116=Parameters!$C$28),0,IF(AND(K116&lt;&gt;K115,N116&gt;N115),0,IF(N116=N115,0,1)))</f>
        <v>0</v>
      </c>
      <c r="BA116" s="76">
        <f>IF(AND(B116=1,P116=Parameters!$C$31),0,IF(AND(K116&lt;&gt;K115,N116&lt;=Parameters!$C$7,P116&gt;P115),0,IF(AND(K116&lt;&gt;K115,N116&gt;Parameters!$C$8,P116=P115),0,IF(AND(K116=K115,P116=P115),0,1))))</f>
        <v>0</v>
      </c>
      <c r="BB116" s="76">
        <f t="shared" si="35"/>
        <v>0</v>
      </c>
      <c r="BC116" s="76">
        <f>IF(AND($B116=1,Z116=Parameters!C$13),0,IF(AND($K116&lt;&gt;$K115,MOD($K116-1,Parameters!C$14)=0,Z116&gt;Z115),0,IF(Z116=Z115,0,1)))</f>
        <v>0</v>
      </c>
      <c r="BD116" s="76">
        <f>IF(AND($B116=1,AA116=Parameters!D$13),0,IF(AND($K116&lt;&gt;$K115,MOD($K116-1,Parameters!D$14)=0,AA116&gt;AA115),0,IF(AA116=AA115,0,1)))</f>
        <v>0</v>
      </c>
      <c r="BE116" s="76">
        <f>IF(AND($B116=1,AB116=Parameters!E$13),0,IF(AND($K116&lt;&gt;$K115,MOD($K116-1,Parameters!E$14)=0,AB116&gt;AB115),0,IF(AB116=AB115,0,1)))</f>
        <v>0</v>
      </c>
      <c r="BF116" s="76">
        <f>IF(AND($B116=1,AC116=Parameters!F$13),0,IF(AND($K116&lt;&gt;$K115,MOD($K116-1,Parameters!F$14)=0,AC116&gt;AC115),0,IF(AC116=AC115,0,1)))</f>
        <v>0</v>
      </c>
      <c r="BG116" s="76">
        <f>IF(AND(B116=1,AJ116=Parameters!$C$36),0,IF(AND(I115&lt;Parameters!$C$18,AJ116&gt;AJ115),0,IF(AND(I115=Parameters!$C$19,AJ116=AJ115),0,IF(AND(I115&gt;Parameters!$C$20,AJ116&lt;AJ115),0,1))))</f>
        <v>0</v>
      </c>
      <c r="BH116" s="63">
        <f>IF(B116&lt;&gt;1,IF(AND(AQ116&gt;0,AR116&gt;AR115),0,IF(AND(AQ116&lt;0,AR116&lt;AR115),0,1)),IF(AND(AQ116&gt;0,AR116&gt;Parameters!$C$40),0,IF(AND(AQ116&lt;0,AR116&lt;Parameters!$C$40),0,1)))</f>
        <v>0</v>
      </c>
      <c r="BI116" s="63">
        <f>IF(AND(B116=1,AT116=E116),0,IF(AND(AW115&lt;Parameters!$C$24,AT116=0),0,IF(AND(AW115&lt;Parameters!$C$25,AT115=0,AT116=0),0,IF(AT116=E116,0,1))))</f>
        <v>0</v>
      </c>
      <c r="BJ116" s="63">
        <f>IF(B116&lt;&gt;1,IF(AND(AV116&gt;0,AW116&gt;AW115),0,IF(AND(AV116&lt;0,AW116&lt;AW115),0,1)),IF(AND(AV116&gt;0,AW116&gt;Parameters!$C$40),0,IF(AND(AV116&lt;0,AW116&lt;Parameters!$C$40),0,1)))</f>
        <v>0</v>
      </c>
      <c r="BK116" s="91">
        <f t="shared" si="36"/>
        <v>0</v>
      </c>
      <c r="BL116" s="74"/>
      <c r="BM116" s="74"/>
    </row>
    <row r="117" spans="2:65" x14ac:dyDescent="0.3">
      <c r="B117" s="101">
        <f>Data_Revised!B117</f>
        <v>114</v>
      </c>
      <c r="C117" s="7">
        <f>Data_Revised!C117</f>
        <v>13500</v>
      </c>
      <c r="D117" s="7">
        <f>Data_Revised!D117</f>
        <v>8500</v>
      </c>
      <c r="E117" s="7">
        <f>Data_Revised!E117</f>
        <v>16000</v>
      </c>
      <c r="F117" s="7">
        <f>Data_Revised!F117</f>
        <v>19600</v>
      </c>
      <c r="G117" s="7">
        <f>Data_Revised!G117</f>
        <v>14699.999999999998</v>
      </c>
      <c r="H117" s="7">
        <f>Data_Revised!H117</f>
        <v>21900</v>
      </c>
      <c r="I117" s="12">
        <f>Data_Revised!I117</f>
        <v>2</v>
      </c>
      <c r="J117" s="8"/>
      <c r="K117" s="56">
        <f t="shared" si="37"/>
        <v>10</v>
      </c>
      <c r="L117" s="60">
        <f>IF(B117=1,0,IF(K117&lt;=Parameters!$C$3,Parameters!$D$3,Parameters!$D$4))</f>
        <v>-0.01</v>
      </c>
      <c r="M117" s="7">
        <f>IF(B117=1,Parameters!$C$27,ROUNDDOWN(M116*(1+L117),0))</f>
        <v>9316</v>
      </c>
      <c r="N117" s="63">
        <f>IF(B117=1,Parameters!$C$28,IF(K117&lt;&gt;K116,ROUND(N116*(1+Parameters!$C$29),2),N116))</f>
        <v>85.42</v>
      </c>
      <c r="O117" s="63">
        <f t="shared" si="22"/>
        <v>795772.72</v>
      </c>
      <c r="P117" s="60">
        <f>IF(K117=1,Parameters!$C$31,IF(K117&lt;&gt;K116,IF(N117&lt;=Parameters!$C$7,P116+Parameters!$D$7,P116+Parameters!$D$8),P116))</f>
        <v>0.10999999999999997</v>
      </c>
      <c r="Q117" s="63">
        <f t="shared" si="23"/>
        <v>76.02</v>
      </c>
      <c r="R117" s="63">
        <f t="shared" si="24"/>
        <v>1026270</v>
      </c>
      <c r="S117" s="7">
        <f t="shared" si="25"/>
        <v>22816</v>
      </c>
      <c r="T117" s="63">
        <f t="shared" si="26"/>
        <v>1822042.72</v>
      </c>
      <c r="U117" s="63">
        <f t="shared" si="27"/>
        <v>79.858113604488082</v>
      </c>
      <c r="V117" s="63">
        <f>ROUND(U117*(1+Parameters!$C$34),2)</f>
        <v>107.81</v>
      </c>
      <c r="W117" s="63">
        <f>ROUNDDOWN(S117*Parameters!$C$33,0)</f>
        <v>9126</v>
      </c>
      <c r="X117" s="66">
        <f t="shared" si="28"/>
        <v>983874.06</v>
      </c>
      <c r="Y117" s="8"/>
      <c r="Z117" s="69">
        <f>IF($B117=1,Parameters!C$13,IF(AND($K117&lt;&gt;$K116,MOD($K117-1,Parameters!C$14)=0),ROUND(Z116*(1+Parameters!C$15),2),Z116))</f>
        <v>81.25</v>
      </c>
      <c r="AA117" s="63">
        <f>IF($B117=1,Parameters!D$13,IF(AND($K117&lt;&gt;$K116,MOD($K117-1,Parameters!D$14)=0),ROUND(AA116*(1+Parameters!D$15),2),AA116))</f>
        <v>36.47</v>
      </c>
      <c r="AB117" s="63">
        <f>IF($B117=1,Parameters!E$13,IF(AND($K117&lt;&gt;$K116,MOD($K117-1,Parameters!E$14)=0),ROUND(AB116*(1+Parameters!E$15),2),AB116))</f>
        <v>46</v>
      </c>
      <c r="AC117" s="63">
        <f>IF($B117=1,Parameters!F$13,IF(AND($K117&lt;&gt;$K116,MOD($K117-1,Parameters!F$14)=0),ROUND(AC116*(1+Parameters!F$15),2),AC116))</f>
        <v>66.55</v>
      </c>
      <c r="AD117" s="63">
        <f t="shared" si="29"/>
        <v>690625</v>
      </c>
      <c r="AE117" s="63">
        <f t="shared" si="29"/>
        <v>583520</v>
      </c>
      <c r="AF117" s="63">
        <f t="shared" si="29"/>
        <v>901600</v>
      </c>
      <c r="AG117" s="66">
        <f t="shared" si="29"/>
        <v>978284.99999999988</v>
      </c>
      <c r="AH117" s="8"/>
      <c r="AI117" s="72">
        <f>IF(B117=1,0,IF(I116&lt;Parameters!$C$18,Parameters!$D$18,IF(I116=Parameters!$C$19,Parameters!$D$19,Parameters!$D$20)))</f>
        <v>0.02</v>
      </c>
      <c r="AJ117" s="63">
        <f>IF(B117=1,Parameters!$C$36,ROUND(AJ116*(1+AI117),2))</f>
        <v>44.68</v>
      </c>
      <c r="AK117" s="63">
        <f>H117/Parameters!$C$38*(Parameters!$C$38-I117)*AJ117</f>
        <v>913259.2</v>
      </c>
      <c r="AL117" s="63">
        <f>I117*Parameters!$C$37</f>
        <v>40000</v>
      </c>
      <c r="AM117" s="66">
        <f t="shared" si="30"/>
        <v>873259.2</v>
      </c>
      <c r="AN117" s="8"/>
      <c r="AO117" s="69">
        <f t="shared" si="31"/>
        <v>3777018.26</v>
      </c>
      <c r="AP117" s="63">
        <f t="shared" si="32"/>
        <v>3096187.7199999997</v>
      </c>
      <c r="AQ117" s="76">
        <f t="shared" si="33"/>
        <v>640830.53999999969</v>
      </c>
      <c r="AR117" s="66">
        <f>IF(B117=1,Parameters!$C$40+AQ117,AR116+AQ117)</f>
        <v>8756572.799999997</v>
      </c>
      <c r="AT117" s="56">
        <f>IF(B117=1,E117,IF(AW116&lt;Parameters!$C$24,0,IF(AND(AW116&lt;Parameters!$C$25,AT116=0),0,E117)))</f>
        <v>16000</v>
      </c>
      <c r="AU117" s="63">
        <f t="shared" si="38"/>
        <v>583520</v>
      </c>
      <c r="AV117" s="76">
        <f t="shared" si="34"/>
        <v>640830.53999999969</v>
      </c>
      <c r="AW117" s="66">
        <f>IF(G117=1,Parameters!$C$40+AV117,AW116+AV117)</f>
        <v>16976392.800000001</v>
      </c>
      <c r="AY117" s="69">
        <f>IF(AND(B117=1,M117=Parameters!$C$27),0,IF(AND(K117&lt;=Parameters!$C$3,M117&gt;M116),0,IF(M117&lt;M116,0,1)))</f>
        <v>0</v>
      </c>
      <c r="AZ117" s="63">
        <f>IF(AND(B117=1,N117=Parameters!$C$28),0,IF(AND(K117&lt;&gt;K116,N117&gt;N116),0,IF(N117=N116,0,1)))</f>
        <v>0</v>
      </c>
      <c r="BA117" s="76">
        <f>IF(AND(B117=1,P117=Parameters!$C$31),0,IF(AND(K117&lt;&gt;K116,N117&lt;=Parameters!$C$7,P117&gt;P116),0,IF(AND(K117&lt;&gt;K116,N117&gt;Parameters!$C$8,P117=P116),0,IF(AND(K117=K116,P117=P116),0,1))))</f>
        <v>0</v>
      </c>
      <c r="BB117" s="76">
        <f t="shared" si="35"/>
        <v>0</v>
      </c>
      <c r="BC117" s="76">
        <f>IF(AND($B117=1,Z117=Parameters!C$13),0,IF(AND($K117&lt;&gt;$K116,MOD($K117-1,Parameters!C$14)=0,Z117&gt;Z116),0,IF(Z117=Z116,0,1)))</f>
        <v>0</v>
      </c>
      <c r="BD117" s="76">
        <f>IF(AND($B117=1,AA117=Parameters!D$13),0,IF(AND($K117&lt;&gt;$K116,MOD($K117-1,Parameters!D$14)=0,AA117&gt;AA116),0,IF(AA117=AA116,0,1)))</f>
        <v>0</v>
      </c>
      <c r="BE117" s="76">
        <f>IF(AND($B117=1,AB117=Parameters!E$13),0,IF(AND($K117&lt;&gt;$K116,MOD($K117-1,Parameters!E$14)=0,AB117&gt;AB116),0,IF(AB117=AB116,0,1)))</f>
        <v>0</v>
      </c>
      <c r="BF117" s="76">
        <f>IF(AND($B117=1,AC117=Parameters!F$13),0,IF(AND($K117&lt;&gt;$K116,MOD($K117-1,Parameters!F$14)=0,AC117&gt;AC116),0,IF(AC117=AC116,0,1)))</f>
        <v>0</v>
      </c>
      <c r="BG117" s="76">
        <f>IF(AND(B117=1,AJ117=Parameters!$C$36),0,IF(AND(I116&lt;Parameters!$C$18,AJ117&gt;AJ116),0,IF(AND(I116=Parameters!$C$19,AJ117=AJ116),0,IF(AND(I116&gt;Parameters!$C$20,AJ117&lt;AJ116),0,1))))</f>
        <v>0</v>
      </c>
      <c r="BH117" s="63">
        <f>IF(B117&lt;&gt;1,IF(AND(AQ117&gt;0,AR117&gt;AR116),0,IF(AND(AQ117&lt;0,AR117&lt;AR116),0,1)),IF(AND(AQ117&gt;0,AR117&gt;Parameters!$C$40),0,IF(AND(AQ117&lt;0,AR117&lt;Parameters!$C$40),0,1)))</f>
        <v>0</v>
      </c>
      <c r="BI117" s="63">
        <f>IF(AND(B117=1,AT117=E117),0,IF(AND(AW116&lt;Parameters!$C$24,AT117=0),0,IF(AND(AW116&lt;Parameters!$C$25,AT116=0,AT117=0),0,IF(AT117=E117,0,1))))</f>
        <v>0</v>
      </c>
      <c r="BJ117" s="63">
        <f>IF(B117&lt;&gt;1,IF(AND(AV117&gt;0,AW117&gt;AW116),0,IF(AND(AV117&lt;0,AW117&lt;AW116),0,1)),IF(AND(AV117&gt;0,AW117&gt;Parameters!$C$40),0,IF(AND(AV117&lt;0,AW117&lt;Parameters!$C$40),0,1)))</f>
        <v>0</v>
      </c>
      <c r="BK117" s="91">
        <f t="shared" si="36"/>
        <v>0</v>
      </c>
      <c r="BL117" s="74"/>
      <c r="BM117" s="74"/>
    </row>
    <row r="118" spans="2:65" x14ac:dyDescent="0.3">
      <c r="B118" s="101">
        <f>Data_Revised!B118</f>
        <v>115</v>
      </c>
      <c r="C118" s="7">
        <f>Data_Revised!C118</f>
        <v>16000</v>
      </c>
      <c r="D118" s="7">
        <f>Data_Revised!D118</f>
        <v>10500</v>
      </c>
      <c r="E118" s="7">
        <f>Data_Revised!E118</f>
        <v>16000</v>
      </c>
      <c r="F118" s="7">
        <f>Data_Revised!F118</f>
        <v>21000</v>
      </c>
      <c r="G118" s="7">
        <f>Data_Revised!G118</f>
        <v>18200</v>
      </c>
      <c r="H118" s="7">
        <f>Data_Revised!H118</f>
        <v>21600</v>
      </c>
      <c r="I118" s="12">
        <f>Data_Revised!I118</f>
        <v>4</v>
      </c>
      <c r="J118" s="8"/>
      <c r="K118" s="56">
        <f t="shared" si="37"/>
        <v>10</v>
      </c>
      <c r="L118" s="60">
        <f>IF(B118=1,0,IF(K118&lt;=Parameters!$C$3,Parameters!$D$3,Parameters!$D$4))</f>
        <v>-0.01</v>
      </c>
      <c r="M118" s="7">
        <f>IF(B118=1,Parameters!$C$27,ROUNDDOWN(M117*(1+L118),0))</f>
        <v>9222</v>
      </c>
      <c r="N118" s="63">
        <f>IF(B118=1,Parameters!$C$28,IF(K118&lt;&gt;K117,ROUND(N117*(1+Parameters!$C$29),2),N117))</f>
        <v>85.42</v>
      </c>
      <c r="O118" s="63">
        <f t="shared" si="22"/>
        <v>787743.24</v>
      </c>
      <c r="P118" s="60">
        <f>IF(K118=1,Parameters!$C$31,IF(K118&lt;&gt;K117,IF(N118&lt;=Parameters!$C$7,P117+Parameters!$D$7,P117+Parameters!$D$8),P117))</f>
        <v>0.10999999999999997</v>
      </c>
      <c r="Q118" s="63">
        <f t="shared" si="23"/>
        <v>76.02</v>
      </c>
      <c r="R118" s="63">
        <f t="shared" si="24"/>
        <v>1216320</v>
      </c>
      <c r="S118" s="7">
        <f t="shared" si="25"/>
        <v>25222</v>
      </c>
      <c r="T118" s="63">
        <f t="shared" si="26"/>
        <v>2004063.24</v>
      </c>
      <c r="U118" s="63">
        <f t="shared" si="27"/>
        <v>79.456951867417331</v>
      </c>
      <c r="V118" s="63">
        <f>ROUND(U118*(1+Parameters!$C$34),2)</f>
        <v>107.27</v>
      </c>
      <c r="W118" s="63">
        <f>ROUNDDOWN(S118*Parameters!$C$33,0)</f>
        <v>10088</v>
      </c>
      <c r="X118" s="66">
        <f t="shared" si="28"/>
        <v>1082139.76</v>
      </c>
      <c r="Y118" s="8"/>
      <c r="Z118" s="69">
        <f>IF($B118=1,Parameters!C$13,IF(AND($K118&lt;&gt;$K117,MOD($K118-1,Parameters!C$14)=0),ROUND(Z117*(1+Parameters!C$15),2),Z117))</f>
        <v>81.25</v>
      </c>
      <c r="AA118" s="63">
        <f>IF($B118=1,Parameters!D$13,IF(AND($K118&lt;&gt;$K117,MOD($K118-1,Parameters!D$14)=0),ROUND(AA117*(1+Parameters!D$15),2),AA117))</f>
        <v>36.47</v>
      </c>
      <c r="AB118" s="63">
        <f>IF($B118=1,Parameters!E$13,IF(AND($K118&lt;&gt;$K117,MOD($K118-1,Parameters!E$14)=0),ROUND(AB117*(1+Parameters!E$15),2),AB117))</f>
        <v>46</v>
      </c>
      <c r="AC118" s="63">
        <f>IF($B118=1,Parameters!F$13,IF(AND($K118&lt;&gt;$K117,MOD($K118-1,Parameters!F$14)=0),ROUND(AC117*(1+Parameters!F$15),2),AC117))</f>
        <v>66.55</v>
      </c>
      <c r="AD118" s="63">
        <f t="shared" si="29"/>
        <v>853125</v>
      </c>
      <c r="AE118" s="63">
        <f t="shared" si="29"/>
        <v>583520</v>
      </c>
      <c r="AF118" s="63">
        <f t="shared" si="29"/>
        <v>966000</v>
      </c>
      <c r="AG118" s="66">
        <f t="shared" si="29"/>
        <v>1211210</v>
      </c>
      <c r="AH118" s="8"/>
      <c r="AI118" s="72">
        <f>IF(B118=1,0,IF(I117&lt;Parameters!$C$18,Parameters!$D$18,IF(I117=Parameters!$C$19,Parameters!$D$19,Parameters!$D$20)))</f>
        <v>0.02</v>
      </c>
      <c r="AJ118" s="63">
        <f>IF(B118=1,Parameters!$C$36,ROUND(AJ117*(1+AI118),2))</f>
        <v>45.57</v>
      </c>
      <c r="AK118" s="63">
        <f>H118/Parameters!$C$38*(Parameters!$C$38-I118)*AJ118</f>
        <v>853070.4</v>
      </c>
      <c r="AL118" s="63">
        <f>I118*Parameters!$C$37</f>
        <v>80000</v>
      </c>
      <c r="AM118" s="66">
        <f t="shared" si="30"/>
        <v>773070.4</v>
      </c>
      <c r="AN118" s="8"/>
      <c r="AO118" s="69">
        <f t="shared" si="31"/>
        <v>4112420.1599999997</v>
      </c>
      <c r="AP118" s="63">
        <f t="shared" si="32"/>
        <v>3440708.24</v>
      </c>
      <c r="AQ118" s="76">
        <f t="shared" si="33"/>
        <v>591711.92000000004</v>
      </c>
      <c r="AR118" s="66">
        <f>IF(B118=1,Parameters!$C$40+AQ118,AR117+AQ118)</f>
        <v>9348284.7199999969</v>
      </c>
      <c r="AT118" s="56">
        <f>IF(B118=1,E118,IF(AW117&lt;Parameters!$C$24,0,IF(AND(AW117&lt;Parameters!$C$25,AT117=0),0,E118)))</f>
        <v>16000</v>
      </c>
      <c r="AU118" s="63">
        <f t="shared" si="38"/>
        <v>583520</v>
      </c>
      <c r="AV118" s="76">
        <f t="shared" si="34"/>
        <v>591711.92000000004</v>
      </c>
      <c r="AW118" s="66">
        <f>IF(G118=1,Parameters!$C$40+AV118,AW117+AV118)</f>
        <v>17568104.720000003</v>
      </c>
      <c r="AY118" s="69">
        <f>IF(AND(B118=1,M118=Parameters!$C$27),0,IF(AND(K118&lt;=Parameters!$C$3,M118&gt;M117),0,IF(M118&lt;M117,0,1)))</f>
        <v>0</v>
      </c>
      <c r="AZ118" s="63">
        <f>IF(AND(B118=1,N118=Parameters!$C$28),0,IF(AND(K118&lt;&gt;K117,N118&gt;N117),0,IF(N118=N117,0,1)))</f>
        <v>0</v>
      </c>
      <c r="BA118" s="76">
        <f>IF(AND(B118=1,P118=Parameters!$C$31),0,IF(AND(K118&lt;&gt;K117,N118&lt;=Parameters!$C$7,P118&gt;P117),0,IF(AND(K118&lt;&gt;K117,N118&gt;Parameters!$C$8,P118=P117),0,IF(AND(K118=K117,P118=P117),0,1))))</f>
        <v>0</v>
      </c>
      <c r="BB118" s="76">
        <f t="shared" si="35"/>
        <v>0</v>
      </c>
      <c r="BC118" s="76">
        <f>IF(AND($B118=1,Z118=Parameters!C$13),0,IF(AND($K118&lt;&gt;$K117,MOD($K118-1,Parameters!C$14)=0,Z118&gt;Z117),0,IF(Z118=Z117,0,1)))</f>
        <v>0</v>
      </c>
      <c r="BD118" s="76">
        <f>IF(AND($B118=1,AA118=Parameters!D$13),0,IF(AND($K118&lt;&gt;$K117,MOD($K118-1,Parameters!D$14)=0,AA118&gt;AA117),0,IF(AA118=AA117,0,1)))</f>
        <v>0</v>
      </c>
      <c r="BE118" s="76">
        <f>IF(AND($B118=1,AB118=Parameters!E$13),0,IF(AND($K118&lt;&gt;$K117,MOD($K118-1,Parameters!E$14)=0,AB118&gt;AB117),0,IF(AB118=AB117,0,1)))</f>
        <v>0</v>
      </c>
      <c r="BF118" s="76">
        <f>IF(AND($B118=1,AC118=Parameters!F$13),0,IF(AND($K118&lt;&gt;$K117,MOD($K118-1,Parameters!F$14)=0,AC118&gt;AC117),0,IF(AC118=AC117,0,1)))</f>
        <v>0</v>
      </c>
      <c r="BG118" s="76">
        <f>IF(AND(B118=1,AJ118=Parameters!$C$36),0,IF(AND(I117&lt;Parameters!$C$18,AJ118&gt;AJ117),0,IF(AND(I117=Parameters!$C$19,AJ118=AJ117),0,IF(AND(I117&gt;Parameters!$C$20,AJ118&lt;AJ117),0,1))))</f>
        <v>0</v>
      </c>
      <c r="BH118" s="63">
        <f>IF(B118&lt;&gt;1,IF(AND(AQ118&gt;0,AR118&gt;AR117),0,IF(AND(AQ118&lt;0,AR118&lt;AR117),0,1)),IF(AND(AQ118&gt;0,AR118&gt;Parameters!$C$40),0,IF(AND(AQ118&lt;0,AR118&lt;Parameters!$C$40),0,1)))</f>
        <v>0</v>
      </c>
      <c r="BI118" s="63">
        <f>IF(AND(B118=1,AT118=E118),0,IF(AND(AW117&lt;Parameters!$C$24,AT118=0),0,IF(AND(AW117&lt;Parameters!$C$25,AT117=0,AT118=0),0,IF(AT118=E118,0,1))))</f>
        <v>0</v>
      </c>
      <c r="BJ118" s="63">
        <f>IF(B118&lt;&gt;1,IF(AND(AV118&gt;0,AW118&gt;AW117),0,IF(AND(AV118&lt;0,AW118&lt;AW117),0,1)),IF(AND(AV118&gt;0,AW118&gt;Parameters!$C$40),0,IF(AND(AV118&lt;0,AW118&lt;Parameters!$C$40),0,1)))</f>
        <v>0</v>
      </c>
      <c r="BK118" s="91">
        <f t="shared" si="36"/>
        <v>0</v>
      </c>
      <c r="BL118" s="74"/>
      <c r="BM118" s="74"/>
    </row>
    <row r="119" spans="2:65" x14ac:dyDescent="0.3">
      <c r="B119" s="101">
        <f>Data_Revised!B119</f>
        <v>116</v>
      </c>
      <c r="C119" s="7">
        <f>Data_Revised!C119</f>
        <v>19500</v>
      </c>
      <c r="D119" s="7">
        <f>Data_Revised!D119</f>
        <v>8000</v>
      </c>
      <c r="E119" s="7">
        <f>Data_Revised!E119</f>
        <v>16500</v>
      </c>
      <c r="F119" s="7">
        <f>Data_Revised!F119</f>
        <v>22400</v>
      </c>
      <c r="G119" s="7">
        <f>Data_Revised!G119</f>
        <v>14699.999999999998</v>
      </c>
      <c r="H119" s="7">
        <f>Data_Revised!H119</f>
        <v>15600</v>
      </c>
      <c r="I119" s="12">
        <f>Data_Revised!I119</f>
        <v>4</v>
      </c>
      <c r="J119" s="8"/>
      <c r="K119" s="56">
        <f t="shared" si="37"/>
        <v>10</v>
      </c>
      <c r="L119" s="60">
        <f>IF(B119=1,0,IF(K119&lt;=Parameters!$C$3,Parameters!$D$3,Parameters!$D$4))</f>
        <v>-0.01</v>
      </c>
      <c r="M119" s="7">
        <f>IF(B119=1,Parameters!$C$27,ROUNDDOWN(M118*(1+L119),0))</f>
        <v>9129</v>
      </c>
      <c r="N119" s="63">
        <f>IF(B119=1,Parameters!$C$28,IF(K119&lt;&gt;K118,ROUND(N118*(1+Parameters!$C$29),2),N118))</f>
        <v>85.42</v>
      </c>
      <c r="O119" s="63">
        <f t="shared" si="22"/>
        <v>779799.18</v>
      </c>
      <c r="P119" s="60">
        <f>IF(K119=1,Parameters!$C$31,IF(K119&lt;&gt;K118,IF(N119&lt;=Parameters!$C$7,P118+Parameters!$D$7,P118+Parameters!$D$8),P118))</f>
        <v>0.10999999999999997</v>
      </c>
      <c r="Q119" s="63">
        <f t="shared" si="23"/>
        <v>76.02</v>
      </c>
      <c r="R119" s="63">
        <f t="shared" si="24"/>
        <v>1482390</v>
      </c>
      <c r="S119" s="7">
        <f t="shared" si="25"/>
        <v>28629</v>
      </c>
      <c r="T119" s="63">
        <f t="shared" si="26"/>
        <v>2262189.1800000002</v>
      </c>
      <c r="U119" s="63">
        <f t="shared" si="27"/>
        <v>79.017401236508448</v>
      </c>
      <c r="V119" s="63">
        <f>ROUND(U119*(1+Parameters!$C$34),2)</f>
        <v>106.67</v>
      </c>
      <c r="W119" s="63">
        <f>ROUNDDOWN(S119*Parameters!$C$33,0)</f>
        <v>11451</v>
      </c>
      <c r="X119" s="66">
        <f t="shared" si="28"/>
        <v>1221478.17</v>
      </c>
      <c r="Y119" s="8"/>
      <c r="Z119" s="69">
        <f>IF($B119=1,Parameters!C$13,IF(AND($K119&lt;&gt;$K118,MOD($K119-1,Parameters!C$14)=0),ROUND(Z118*(1+Parameters!C$15),2),Z118))</f>
        <v>81.25</v>
      </c>
      <c r="AA119" s="63">
        <f>IF($B119=1,Parameters!D$13,IF(AND($K119&lt;&gt;$K118,MOD($K119-1,Parameters!D$14)=0),ROUND(AA118*(1+Parameters!D$15),2),AA118))</f>
        <v>36.47</v>
      </c>
      <c r="AB119" s="63">
        <f>IF($B119=1,Parameters!E$13,IF(AND($K119&lt;&gt;$K118,MOD($K119-1,Parameters!E$14)=0),ROUND(AB118*(1+Parameters!E$15),2),AB118))</f>
        <v>46</v>
      </c>
      <c r="AC119" s="63">
        <f>IF($B119=1,Parameters!F$13,IF(AND($K119&lt;&gt;$K118,MOD($K119-1,Parameters!F$14)=0),ROUND(AC118*(1+Parameters!F$15),2),AC118))</f>
        <v>66.55</v>
      </c>
      <c r="AD119" s="63">
        <f t="shared" si="29"/>
        <v>650000</v>
      </c>
      <c r="AE119" s="63">
        <f t="shared" si="29"/>
        <v>601755</v>
      </c>
      <c r="AF119" s="63">
        <f t="shared" si="29"/>
        <v>1030400</v>
      </c>
      <c r="AG119" s="66">
        <f t="shared" si="29"/>
        <v>978284.99999999988</v>
      </c>
      <c r="AH119" s="8"/>
      <c r="AI119" s="72">
        <f>IF(B119=1,0,IF(I118&lt;Parameters!$C$18,Parameters!$D$18,IF(I118=Parameters!$C$19,Parameters!$D$19,Parameters!$D$20)))</f>
        <v>0</v>
      </c>
      <c r="AJ119" s="63">
        <f>IF(B119=1,Parameters!$C$36,ROUND(AJ118*(1+AI119),2))</f>
        <v>45.57</v>
      </c>
      <c r="AK119" s="63">
        <f>H119/Parameters!$C$38*(Parameters!$C$38-I119)*AJ119</f>
        <v>616106.4</v>
      </c>
      <c r="AL119" s="63">
        <f>I119*Parameters!$C$37</f>
        <v>80000</v>
      </c>
      <c r="AM119" s="66">
        <f t="shared" si="30"/>
        <v>536106.4</v>
      </c>
      <c r="AN119" s="8"/>
      <c r="AO119" s="69">
        <f t="shared" si="31"/>
        <v>3846269.57</v>
      </c>
      <c r="AP119" s="63">
        <f t="shared" si="32"/>
        <v>3513944.18</v>
      </c>
      <c r="AQ119" s="76">
        <f t="shared" si="33"/>
        <v>252325.38999999966</v>
      </c>
      <c r="AR119" s="66">
        <f>IF(B119=1,Parameters!$C$40+AQ119,AR118+AQ119)</f>
        <v>9600610.1099999957</v>
      </c>
      <c r="AT119" s="56">
        <f>IF(B119=1,E119,IF(AW118&lt;Parameters!$C$24,0,IF(AND(AW118&lt;Parameters!$C$25,AT118=0),0,E119)))</f>
        <v>16500</v>
      </c>
      <c r="AU119" s="63">
        <f t="shared" si="38"/>
        <v>601755</v>
      </c>
      <c r="AV119" s="76">
        <f t="shared" si="34"/>
        <v>252325.38999999966</v>
      </c>
      <c r="AW119" s="66">
        <f>IF(G119=1,Parameters!$C$40+AV119,AW118+AV119)</f>
        <v>17820430.110000003</v>
      </c>
      <c r="AY119" s="69">
        <f>IF(AND(B119=1,M119=Parameters!$C$27),0,IF(AND(K119&lt;=Parameters!$C$3,M119&gt;M118),0,IF(M119&lt;M118,0,1)))</f>
        <v>0</v>
      </c>
      <c r="AZ119" s="63">
        <f>IF(AND(B119=1,N119=Parameters!$C$28),0,IF(AND(K119&lt;&gt;K118,N119&gt;N118),0,IF(N119=N118,0,1)))</f>
        <v>0</v>
      </c>
      <c r="BA119" s="76">
        <f>IF(AND(B119=1,P119=Parameters!$C$31),0,IF(AND(K119&lt;&gt;K118,N119&lt;=Parameters!$C$7,P119&gt;P118),0,IF(AND(K119&lt;&gt;K118,N119&gt;Parameters!$C$8,P119=P118),0,IF(AND(K119=K118,P119=P118),0,1))))</f>
        <v>0</v>
      </c>
      <c r="BB119" s="76">
        <f t="shared" si="35"/>
        <v>0</v>
      </c>
      <c r="BC119" s="76">
        <f>IF(AND($B119=1,Z119=Parameters!C$13),0,IF(AND($K119&lt;&gt;$K118,MOD($K119-1,Parameters!C$14)=0,Z119&gt;Z118),0,IF(Z119=Z118,0,1)))</f>
        <v>0</v>
      </c>
      <c r="BD119" s="76">
        <f>IF(AND($B119=1,AA119=Parameters!D$13),0,IF(AND($K119&lt;&gt;$K118,MOD($K119-1,Parameters!D$14)=0,AA119&gt;AA118),0,IF(AA119=AA118,0,1)))</f>
        <v>0</v>
      </c>
      <c r="BE119" s="76">
        <f>IF(AND($B119=1,AB119=Parameters!E$13),0,IF(AND($K119&lt;&gt;$K118,MOD($K119-1,Parameters!E$14)=0,AB119&gt;AB118),0,IF(AB119=AB118,0,1)))</f>
        <v>0</v>
      </c>
      <c r="BF119" s="76">
        <f>IF(AND($B119=1,AC119=Parameters!F$13),0,IF(AND($K119&lt;&gt;$K118,MOD($K119-1,Parameters!F$14)=0,AC119&gt;AC118),0,IF(AC119=AC118,0,1)))</f>
        <v>0</v>
      </c>
      <c r="BG119" s="76">
        <f>IF(AND(B119=1,AJ119=Parameters!$C$36),0,IF(AND(I118&lt;Parameters!$C$18,AJ119&gt;AJ118),0,IF(AND(I118=Parameters!$C$19,AJ119=AJ118),0,IF(AND(I118&gt;Parameters!$C$20,AJ119&lt;AJ118),0,1))))</f>
        <v>0</v>
      </c>
      <c r="BH119" s="63">
        <f>IF(B119&lt;&gt;1,IF(AND(AQ119&gt;0,AR119&gt;AR118),0,IF(AND(AQ119&lt;0,AR119&lt;AR118),0,1)),IF(AND(AQ119&gt;0,AR119&gt;Parameters!$C$40),0,IF(AND(AQ119&lt;0,AR119&lt;Parameters!$C$40),0,1)))</f>
        <v>0</v>
      </c>
      <c r="BI119" s="63">
        <f>IF(AND(B119=1,AT119=E119),0,IF(AND(AW118&lt;Parameters!$C$24,AT119=0),0,IF(AND(AW118&lt;Parameters!$C$25,AT118=0,AT119=0),0,IF(AT119=E119,0,1))))</f>
        <v>0</v>
      </c>
      <c r="BJ119" s="63">
        <f>IF(B119&lt;&gt;1,IF(AND(AV119&gt;0,AW119&gt;AW118),0,IF(AND(AV119&lt;0,AW119&lt;AW118),0,1)),IF(AND(AV119&gt;0,AW119&gt;Parameters!$C$40),0,IF(AND(AV119&lt;0,AW119&lt;Parameters!$C$40),0,1)))</f>
        <v>0</v>
      </c>
      <c r="BK119" s="91">
        <f t="shared" si="36"/>
        <v>0</v>
      </c>
      <c r="BL119" s="74"/>
      <c r="BM119" s="74"/>
    </row>
    <row r="120" spans="2:65" x14ac:dyDescent="0.3">
      <c r="B120" s="101">
        <f>Data_Revised!B120</f>
        <v>117</v>
      </c>
      <c r="C120" s="7">
        <f>Data_Revised!C120</f>
        <v>10000</v>
      </c>
      <c r="D120" s="7">
        <f>Data_Revised!D120</f>
        <v>10500</v>
      </c>
      <c r="E120" s="7">
        <f>Data_Revised!E120</f>
        <v>17000</v>
      </c>
      <c r="F120" s="7">
        <f>Data_Revised!F120</f>
        <v>21700</v>
      </c>
      <c r="G120" s="7">
        <f>Data_Revised!G120</f>
        <v>19600</v>
      </c>
      <c r="H120" s="7">
        <f>Data_Revised!H120</f>
        <v>16800</v>
      </c>
      <c r="I120" s="12">
        <f>Data_Revised!I120</f>
        <v>6</v>
      </c>
      <c r="J120" s="8"/>
      <c r="K120" s="56">
        <f t="shared" si="37"/>
        <v>10</v>
      </c>
      <c r="L120" s="60">
        <f>IF(B120=1,0,IF(K120&lt;=Parameters!$C$3,Parameters!$D$3,Parameters!$D$4))</f>
        <v>-0.01</v>
      </c>
      <c r="M120" s="7">
        <f>IF(B120=1,Parameters!$C$27,ROUNDDOWN(M119*(1+L120),0))</f>
        <v>9037</v>
      </c>
      <c r="N120" s="63">
        <f>IF(B120=1,Parameters!$C$28,IF(K120&lt;&gt;K119,ROUND(N119*(1+Parameters!$C$29),2),N119))</f>
        <v>85.42</v>
      </c>
      <c r="O120" s="63">
        <f t="shared" si="22"/>
        <v>771940.54</v>
      </c>
      <c r="P120" s="60">
        <f>IF(K120=1,Parameters!$C$31,IF(K120&lt;&gt;K119,IF(N120&lt;=Parameters!$C$7,P119+Parameters!$D$7,P119+Parameters!$D$8),P119))</f>
        <v>0.10999999999999997</v>
      </c>
      <c r="Q120" s="63">
        <f t="shared" si="23"/>
        <v>76.02</v>
      </c>
      <c r="R120" s="63">
        <f t="shared" si="24"/>
        <v>760200</v>
      </c>
      <c r="S120" s="7">
        <f t="shared" si="25"/>
        <v>19037</v>
      </c>
      <c r="T120" s="63">
        <f t="shared" si="26"/>
        <v>1532140.54</v>
      </c>
      <c r="U120" s="63">
        <f t="shared" si="27"/>
        <v>80.482247202815572</v>
      </c>
      <c r="V120" s="63">
        <f>ROUND(U120*(1+Parameters!$C$34),2)</f>
        <v>108.65</v>
      </c>
      <c r="W120" s="63">
        <f>ROUNDDOWN(S120*Parameters!$C$33,0)</f>
        <v>7614</v>
      </c>
      <c r="X120" s="66">
        <f t="shared" si="28"/>
        <v>827261.10000000009</v>
      </c>
      <c r="Y120" s="8"/>
      <c r="Z120" s="69">
        <f>IF($B120=1,Parameters!C$13,IF(AND($K120&lt;&gt;$K119,MOD($K120-1,Parameters!C$14)=0),ROUND(Z119*(1+Parameters!C$15),2),Z119))</f>
        <v>81.25</v>
      </c>
      <c r="AA120" s="63">
        <f>IF($B120=1,Parameters!D$13,IF(AND($K120&lt;&gt;$K119,MOD($K120-1,Parameters!D$14)=0),ROUND(AA119*(1+Parameters!D$15),2),AA119))</f>
        <v>36.47</v>
      </c>
      <c r="AB120" s="63">
        <f>IF($B120=1,Parameters!E$13,IF(AND($K120&lt;&gt;$K119,MOD($K120-1,Parameters!E$14)=0),ROUND(AB119*(1+Parameters!E$15),2),AB119))</f>
        <v>46</v>
      </c>
      <c r="AC120" s="63">
        <f>IF($B120=1,Parameters!F$13,IF(AND($K120&lt;&gt;$K119,MOD($K120-1,Parameters!F$14)=0),ROUND(AC119*(1+Parameters!F$15),2),AC119))</f>
        <v>66.55</v>
      </c>
      <c r="AD120" s="63">
        <f t="shared" si="29"/>
        <v>853125</v>
      </c>
      <c r="AE120" s="63">
        <f t="shared" si="29"/>
        <v>619990</v>
      </c>
      <c r="AF120" s="63">
        <f t="shared" si="29"/>
        <v>998200</v>
      </c>
      <c r="AG120" s="66">
        <f t="shared" si="29"/>
        <v>1304380</v>
      </c>
      <c r="AH120" s="8"/>
      <c r="AI120" s="72">
        <f>IF(B120=1,0,IF(I119&lt;Parameters!$C$18,Parameters!$D$18,IF(I119=Parameters!$C$19,Parameters!$D$19,Parameters!$D$20)))</f>
        <v>0</v>
      </c>
      <c r="AJ120" s="63">
        <f>IF(B120=1,Parameters!$C$36,ROUND(AJ119*(1+AI120),2))</f>
        <v>45.57</v>
      </c>
      <c r="AK120" s="63">
        <f>H120/Parameters!$C$38*(Parameters!$C$38-I120)*AJ120</f>
        <v>612460.80000000005</v>
      </c>
      <c r="AL120" s="63">
        <f>I120*Parameters!$C$37</f>
        <v>120000</v>
      </c>
      <c r="AM120" s="66">
        <f t="shared" si="30"/>
        <v>492460.80000000005</v>
      </c>
      <c r="AN120" s="8"/>
      <c r="AO120" s="69">
        <f t="shared" si="31"/>
        <v>3742301.9000000004</v>
      </c>
      <c r="AP120" s="63">
        <f t="shared" si="32"/>
        <v>3005255.54</v>
      </c>
      <c r="AQ120" s="76">
        <f t="shared" si="33"/>
        <v>617046.3600000001</v>
      </c>
      <c r="AR120" s="66">
        <f>IF(B120=1,Parameters!$C$40+AQ120,AR119+AQ120)</f>
        <v>10217656.469999995</v>
      </c>
      <c r="AT120" s="56">
        <f>IF(B120=1,E120,IF(AW119&lt;Parameters!$C$24,0,IF(AND(AW119&lt;Parameters!$C$25,AT119=0),0,E120)))</f>
        <v>17000</v>
      </c>
      <c r="AU120" s="63">
        <f t="shared" si="38"/>
        <v>619990</v>
      </c>
      <c r="AV120" s="76">
        <f t="shared" si="34"/>
        <v>617046.3600000001</v>
      </c>
      <c r="AW120" s="66">
        <f>IF(G120=1,Parameters!$C$40+AV120,AW119+AV120)</f>
        <v>18437476.470000003</v>
      </c>
      <c r="AY120" s="69">
        <f>IF(AND(B120=1,M120=Parameters!$C$27),0,IF(AND(K120&lt;=Parameters!$C$3,M120&gt;M119),0,IF(M120&lt;M119,0,1)))</f>
        <v>0</v>
      </c>
      <c r="AZ120" s="63">
        <f>IF(AND(B120=1,N120=Parameters!$C$28),0,IF(AND(K120&lt;&gt;K119,N120&gt;N119),0,IF(N120=N119,0,1)))</f>
        <v>0</v>
      </c>
      <c r="BA120" s="76">
        <f>IF(AND(B120=1,P120=Parameters!$C$31),0,IF(AND(K120&lt;&gt;K119,N120&lt;=Parameters!$C$7,P120&gt;P119),0,IF(AND(K120&lt;&gt;K119,N120&gt;Parameters!$C$8,P120=P119),0,IF(AND(K120=K119,P120=P119),0,1))))</f>
        <v>0</v>
      </c>
      <c r="BB120" s="76">
        <f t="shared" si="35"/>
        <v>0</v>
      </c>
      <c r="BC120" s="76">
        <f>IF(AND($B120=1,Z120=Parameters!C$13),0,IF(AND($K120&lt;&gt;$K119,MOD($K120-1,Parameters!C$14)=0,Z120&gt;Z119),0,IF(Z120=Z119,0,1)))</f>
        <v>0</v>
      </c>
      <c r="BD120" s="76">
        <f>IF(AND($B120=1,AA120=Parameters!D$13),0,IF(AND($K120&lt;&gt;$K119,MOD($K120-1,Parameters!D$14)=0,AA120&gt;AA119),0,IF(AA120=AA119,0,1)))</f>
        <v>0</v>
      </c>
      <c r="BE120" s="76">
        <f>IF(AND($B120=1,AB120=Parameters!E$13),0,IF(AND($K120&lt;&gt;$K119,MOD($K120-1,Parameters!E$14)=0,AB120&gt;AB119),0,IF(AB120=AB119,0,1)))</f>
        <v>0</v>
      </c>
      <c r="BF120" s="76">
        <f>IF(AND($B120=1,AC120=Parameters!F$13),0,IF(AND($K120&lt;&gt;$K119,MOD($K120-1,Parameters!F$14)=0,AC120&gt;AC119),0,IF(AC120=AC119,0,1)))</f>
        <v>0</v>
      </c>
      <c r="BG120" s="76">
        <f>IF(AND(B120=1,AJ120=Parameters!$C$36),0,IF(AND(I119&lt;Parameters!$C$18,AJ120&gt;AJ119),0,IF(AND(I119=Parameters!$C$19,AJ120=AJ119),0,IF(AND(I119&gt;Parameters!$C$20,AJ120&lt;AJ119),0,1))))</f>
        <v>0</v>
      </c>
      <c r="BH120" s="63">
        <f>IF(B120&lt;&gt;1,IF(AND(AQ120&gt;0,AR120&gt;AR119),0,IF(AND(AQ120&lt;0,AR120&lt;AR119),0,1)),IF(AND(AQ120&gt;0,AR120&gt;Parameters!$C$40),0,IF(AND(AQ120&lt;0,AR120&lt;Parameters!$C$40),0,1)))</f>
        <v>0</v>
      </c>
      <c r="BI120" s="63">
        <f>IF(AND(B120=1,AT120=E120),0,IF(AND(AW119&lt;Parameters!$C$24,AT120=0),0,IF(AND(AW119&lt;Parameters!$C$25,AT119=0,AT120=0),0,IF(AT120=E120,0,1))))</f>
        <v>0</v>
      </c>
      <c r="BJ120" s="63">
        <f>IF(B120&lt;&gt;1,IF(AND(AV120&gt;0,AW120&gt;AW119),0,IF(AND(AV120&lt;0,AW120&lt;AW119),0,1)),IF(AND(AV120&gt;0,AW120&gt;Parameters!$C$40),0,IF(AND(AV120&lt;0,AW120&lt;Parameters!$C$40),0,1)))</f>
        <v>0</v>
      </c>
      <c r="BK120" s="91">
        <f t="shared" si="36"/>
        <v>0</v>
      </c>
      <c r="BL120" s="74"/>
      <c r="BM120" s="74"/>
    </row>
    <row r="121" spans="2:65" x14ac:dyDescent="0.3">
      <c r="B121" s="101">
        <f>Data_Revised!B121</f>
        <v>118</v>
      </c>
      <c r="C121" s="7">
        <f>Data_Revised!C121</f>
        <v>17500</v>
      </c>
      <c r="D121" s="7">
        <f>Data_Revised!D121</f>
        <v>12500</v>
      </c>
      <c r="E121" s="7">
        <f>Data_Revised!E121</f>
        <v>19000</v>
      </c>
      <c r="F121" s="7">
        <f>Data_Revised!F121</f>
        <v>18200</v>
      </c>
      <c r="G121" s="7">
        <f>Data_Revised!G121</f>
        <v>16800</v>
      </c>
      <c r="H121" s="7">
        <f>Data_Revised!H121</f>
        <v>16200</v>
      </c>
      <c r="I121" s="12">
        <f>Data_Revised!I121</f>
        <v>3</v>
      </c>
      <c r="J121" s="8"/>
      <c r="K121" s="56">
        <f t="shared" si="37"/>
        <v>10</v>
      </c>
      <c r="L121" s="60">
        <f>IF(B121=1,0,IF(K121&lt;=Parameters!$C$3,Parameters!$D$3,Parameters!$D$4))</f>
        <v>-0.01</v>
      </c>
      <c r="M121" s="7">
        <f>IF(B121=1,Parameters!$C$27,ROUNDDOWN(M120*(1+L121),0))</f>
        <v>8946</v>
      </c>
      <c r="N121" s="63">
        <f>IF(B121=1,Parameters!$C$28,IF(K121&lt;&gt;K120,ROUND(N120*(1+Parameters!$C$29),2),N120))</f>
        <v>85.42</v>
      </c>
      <c r="O121" s="63">
        <f t="shared" si="22"/>
        <v>764167.32000000007</v>
      </c>
      <c r="P121" s="60">
        <f>IF(K121=1,Parameters!$C$31,IF(K121&lt;&gt;K120,IF(N121&lt;=Parameters!$C$7,P120+Parameters!$D$7,P120+Parameters!$D$8),P120))</f>
        <v>0.10999999999999997</v>
      </c>
      <c r="Q121" s="63">
        <f t="shared" si="23"/>
        <v>76.02</v>
      </c>
      <c r="R121" s="63">
        <f t="shared" si="24"/>
        <v>1330350</v>
      </c>
      <c r="S121" s="7">
        <f t="shared" si="25"/>
        <v>26446</v>
      </c>
      <c r="T121" s="63">
        <f t="shared" si="26"/>
        <v>2094517.32</v>
      </c>
      <c r="U121" s="63">
        <f t="shared" si="27"/>
        <v>79.199777660137642</v>
      </c>
      <c r="V121" s="63">
        <f>ROUND(U121*(1+Parameters!$C$34),2)</f>
        <v>106.92</v>
      </c>
      <c r="W121" s="63">
        <f>ROUNDDOWN(S121*Parameters!$C$33,0)</f>
        <v>10578</v>
      </c>
      <c r="X121" s="66">
        <f t="shared" si="28"/>
        <v>1130999.76</v>
      </c>
      <c r="Y121" s="8"/>
      <c r="Z121" s="69">
        <f>IF($B121=1,Parameters!C$13,IF(AND($K121&lt;&gt;$K120,MOD($K121-1,Parameters!C$14)=0),ROUND(Z120*(1+Parameters!C$15),2),Z120))</f>
        <v>81.25</v>
      </c>
      <c r="AA121" s="63">
        <f>IF($B121=1,Parameters!D$13,IF(AND($K121&lt;&gt;$K120,MOD($K121-1,Parameters!D$14)=0),ROUND(AA120*(1+Parameters!D$15),2),AA120))</f>
        <v>36.47</v>
      </c>
      <c r="AB121" s="63">
        <f>IF($B121=1,Parameters!E$13,IF(AND($K121&lt;&gt;$K120,MOD($K121-1,Parameters!E$14)=0),ROUND(AB120*(1+Parameters!E$15),2),AB120))</f>
        <v>46</v>
      </c>
      <c r="AC121" s="63">
        <f>IF($B121=1,Parameters!F$13,IF(AND($K121&lt;&gt;$K120,MOD($K121-1,Parameters!F$14)=0),ROUND(AC120*(1+Parameters!F$15),2),AC120))</f>
        <v>66.55</v>
      </c>
      <c r="AD121" s="63">
        <f t="shared" si="29"/>
        <v>1015625</v>
      </c>
      <c r="AE121" s="63">
        <f t="shared" si="29"/>
        <v>692930</v>
      </c>
      <c r="AF121" s="63">
        <f t="shared" si="29"/>
        <v>837200</v>
      </c>
      <c r="AG121" s="66">
        <f t="shared" si="29"/>
        <v>1118040</v>
      </c>
      <c r="AH121" s="8"/>
      <c r="AI121" s="72">
        <f>IF(B121=1,0,IF(I120&lt;Parameters!$C$18,Parameters!$D$18,IF(I120=Parameters!$C$19,Parameters!$D$19,Parameters!$D$20)))</f>
        <v>-0.01</v>
      </c>
      <c r="AJ121" s="63">
        <f>IF(B121=1,Parameters!$C$36,ROUND(AJ120*(1+AI121),2))</f>
        <v>45.11</v>
      </c>
      <c r="AK121" s="63">
        <f>H121/Parameters!$C$38*(Parameters!$C$38-I121)*AJ121</f>
        <v>657703.80000000005</v>
      </c>
      <c r="AL121" s="63">
        <f>I121*Parameters!$C$37</f>
        <v>60000</v>
      </c>
      <c r="AM121" s="66">
        <f t="shared" si="30"/>
        <v>597703.80000000005</v>
      </c>
      <c r="AN121" s="8"/>
      <c r="AO121" s="69">
        <f t="shared" si="31"/>
        <v>3743943.5599999996</v>
      </c>
      <c r="AP121" s="63">
        <f t="shared" si="32"/>
        <v>3803072.3200000003</v>
      </c>
      <c r="AQ121" s="76">
        <f t="shared" si="33"/>
        <v>-119128.76000000001</v>
      </c>
      <c r="AR121" s="66">
        <f>IF(B121=1,Parameters!$C$40+AQ121,AR120+AQ121)</f>
        <v>10098527.709999995</v>
      </c>
      <c r="AT121" s="56">
        <f>IF(B121=1,E121,IF(AW120&lt;Parameters!$C$24,0,IF(AND(AW120&lt;Parameters!$C$25,AT120=0),0,E121)))</f>
        <v>19000</v>
      </c>
      <c r="AU121" s="63">
        <f t="shared" si="38"/>
        <v>692930</v>
      </c>
      <c r="AV121" s="76">
        <f t="shared" si="34"/>
        <v>-119128.76000000001</v>
      </c>
      <c r="AW121" s="66">
        <f>IF(G121=1,Parameters!$C$40+AV121,AW120+AV121)</f>
        <v>18318347.710000001</v>
      </c>
      <c r="AY121" s="69">
        <f>IF(AND(B121=1,M121=Parameters!$C$27),0,IF(AND(K121&lt;=Parameters!$C$3,M121&gt;M120),0,IF(M121&lt;M120,0,1)))</f>
        <v>0</v>
      </c>
      <c r="AZ121" s="63">
        <f>IF(AND(B121=1,N121=Parameters!$C$28),0,IF(AND(K121&lt;&gt;K120,N121&gt;N120),0,IF(N121=N120,0,1)))</f>
        <v>0</v>
      </c>
      <c r="BA121" s="76">
        <f>IF(AND(B121=1,P121=Parameters!$C$31),0,IF(AND(K121&lt;&gt;K120,N121&lt;=Parameters!$C$7,P121&gt;P120),0,IF(AND(K121&lt;&gt;K120,N121&gt;Parameters!$C$8,P121=P120),0,IF(AND(K121=K120,P121=P120),0,1))))</f>
        <v>0</v>
      </c>
      <c r="BB121" s="76">
        <f t="shared" si="35"/>
        <v>0</v>
      </c>
      <c r="BC121" s="76">
        <f>IF(AND($B121=1,Z121=Parameters!C$13),0,IF(AND($K121&lt;&gt;$K120,MOD($K121-1,Parameters!C$14)=0,Z121&gt;Z120),0,IF(Z121=Z120,0,1)))</f>
        <v>0</v>
      </c>
      <c r="BD121" s="76">
        <f>IF(AND($B121=1,AA121=Parameters!D$13),0,IF(AND($K121&lt;&gt;$K120,MOD($K121-1,Parameters!D$14)=0,AA121&gt;AA120),0,IF(AA121=AA120,0,1)))</f>
        <v>0</v>
      </c>
      <c r="BE121" s="76">
        <f>IF(AND($B121=1,AB121=Parameters!E$13),0,IF(AND($K121&lt;&gt;$K120,MOD($K121-1,Parameters!E$14)=0,AB121&gt;AB120),0,IF(AB121=AB120,0,1)))</f>
        <v>0</v>
      </c>
      <c r="BF121" s="76">
        <f>IF(AND($B121=1,AC121=Parameters!F$13),0,IF(AND($K121&lt;&gt;$K120,MOD($K121-1,Parameters!F$14)=0,AC121&gt;AC120),0,IF(AC121=AC120,0,1)))</f>
        <v>0</v>
      </c>
      <c r="BG121" s="76">
        <f>IF(AND(B121=1,AJ121=Parameters!$C$36),0,IF(AND(I120&lt;Parameters!$C$18,AJ121&gt;AJ120),0,IF(AND(I120=Parameters!$C$19,AJ121=AJ120),0,IF(AND(I120&gt;Parameters!$C$20,AJ121&lt;AJ120),0,1))))</f>
        <v>0</v>
      </c>
      <c r="BH121" s="63">
        <f>IF(B121&lt;&gt;1,IF(AND(AQ121&gt;0,AR121&gt;AR120),0,IF(AND(AQ121&lt;0,AR121&lt;AR120),0,1)),IF(AND(AQ121&gt;0,AR121&gt;Parameters!$C$40),0,IF(AND(AQ121&lt;0,AR121&lt;Parameters!$C$40),0,1)))</f>
        <v>0</v>
      </c>
      <c r="BI121" s="63">
        <f>IF(AND(B121=1,AT121=E121),0,IF(AND(AW120&lt;Parameters!$C$24,AT121=0),0,IF(AND(AW120&lt;Parameters!$C$25,AT120=0,AT121=0),0,IF(AT121=E121,0,1))))</f>
        <v>0</v>
      </c>
      <c r="BJ121" s="63">
        <f>IF(B121&lt;&gt;1,IF(AND(AV121&gt;0,AW121&gt;AW120),0,IF(AND(AV121&lt;0,AW121&lt;AW120),0,1)),IF(AND(AV121&gt;0,AW121&gt;Parameters!$C$40),0,IF(AND(AV121&lt;0,AW121&lt;Parameters!$C$40),0,1)))</f>
        <v>0</v>
      </c>
      <c r="BK121" s="91">
        <f t="shared" si="36"/>
        <v>0</v>
      </c>
      <c r="BL121" s="74"/>
      <c r="BM121" s="74"/>
    </row>
    <row r="122" spans="2:65" x14ac:dyDescent="0.3">
      <c r="B122" s="101">
        <f>Data_Revised!B122</f>
        <v>119</v>
      </c>
      <c r="C122" s="7">
        <f>Data_Revised!C122</f>
        <v>12000</v>
      </c>
      <c r="D122" s="7">
        <f>Data_Revised!D122</f>
        <v>9500</v>
      </c>
      <c r="E122" s="7">
        <f>Data_Revised!E122</f>
        <v>15500</v>
      </c>
      <c r="F122" s="7">
        <f>Data_Revised!F122</f>
        <v>17500</v>
      </c>
      <c r="G122" s="7">
        <f>Data_Revised!G122</f>
        <v>21000</v>
      </c>
      <c r="H122" s="7">
        <f>Data_Revised!H122</f>
        <v>12300</v>
      </c>
      <c r="I122" s="12">
        <f>Data_Revised!I122</f>
        <v>5</v>
      </c>
      <c r="J122" s="8"/>
      <c r="K122" s="56">
        <f t="shared" si="37"/>
        <v>10</v>
      </c>
      <c r="L122" s="60">
        <f>IF(B122=1,0,IF(K122&lt;=Parameters!$C$3,Parameters!$D$3,Parameters!$D$4))</f>
        <v>-0.01</v>
      </c>
      <c r="M122" s="7">
        <f>IF(B122=1,Parameters!$C$27,ROUNDDOWN(M121*(1+L122),0))</f>
        <v>8856</v>
      </c>
      <c r="N122" s="63">
        <f>IF(B122=1,Parameters!$C$28,IF(K122&lt;&gt;K121,ROUND(N121*(1+Parameters!$C$29),2),N121))</f>
        <v>85.42</v>
      </c>
      <c r="O122" s="63">
        <f t="shared" si="22"/>
        <v>756479.52</v>
      </c>
      <c r="P122" s="60">
        <f>IF(K122=1,Parameters!$C$31,IF(K122&lt;&gt;K121,IF(N122&lt;=Parameters!$C$7,P121+Parameters!$D$7,P121+Parameters!$D$8),P121))</f>
        <v>0.10999999999999997</v>
      </c>
      <c r="Q122" s="63">
        <f t="shared" si="23"/>
        <v>76.02</v>
      </c>
      <c r="R122" s="63">
        <f t="shared" si="24"/>
        <v>912240</v>
      </c>
      <c r="S122" s="7">
        <f t="shared" si="25"/>
        <v>20856</v>
      </c>
      <c r="T122" s="63">
        <f t="shared" si="26"/>
        <v>1668719.52</v>
      </c>
      <c r="U122" s="63">
        <f t="shared" si="27"/>
        <v>80.011484464902182</v>
      </c>
      <c r="V122" s="63">
        <f>ROUND(U122*(1+Parameters!$C$34),2)</f>
        <v>108.02</v>
      </c>
      <c r="W122" s="63">
        <f>ROUNDDOWN(S122*Parameters!$C$33,0)</f>
        <v>8342</v>
      </c>
      <c r="X122" s="66">
        <f t="shared" si="28"/>
        <v>901102.84</v>
      </c>
      <c r="Y122" s="8"/>
      <c r="Z122" s="69">
        <f>IF($B122=1,Parameters!C$13,IF(AND($K122&lt;&gt;$K121,MOD($K122-1,Parameters!C$14)=0),ROUND(Z121*(1+Parameters!C$15),2),Z121))</f>
        <v>81.25</v>
      </c>
      <c r="AA122" s="63">
        <f>IF($B122=1,Parameters!D$13,IF(AND($K122&lt;&gt;$K121,MOD($K122-1,Parameters!D$14)=0),ROUND(AA121*(1+Parameters!D$15),2),AA121))</f>
        <v>36.47</v>
      </c>
      <c r="AB122" s="63">
        <f>IF($B122=1,Parameters!E$13,IF(AND($K122&lt;&gt;$K121,MOD($K122-1,Parameters!E$14)=0),ROUND(AB121*(1+Parameters!E$15),2),AB121))</f>
        <v>46</v>
      </c>
      <c r="AC122" s="63">
        <f>IF($B122=1,Parameters!F$13,IF(AND($K122&lt;&gt;$K121,MOD($K122-1,Parameters!F$14)=0),ROUND(AC121*(1+Parameters!F$15),2),AC121))</f>
        <v>66.55</v>
      </c>
      <c r="AD122" s="63">
        <f t="shared" si="29"/>
        <v>771875</v>
      </c>
      <c r="AE122" s="63">
        <f t="shared" si="29"/>
        <v>565285</v>
      </c>
      <c r="AF122" s="63">
        <f t="shared" si="29"/>
        <v>805000</v>
      </c>
      <c r="AG122" s="66">
        <f t="shared" si="29"/>
        <v>1397550</v>
      </c>
      <c r="AH122" s="8"/>
      <c r="AI122" s="72">
        <f>IF(B122=1,0,IF(I121&lt;Parameters!$C$18,Parameters!$D$18,IF(I121=Parameters!$C$19,Parameters!$D$19,Parameters!$D$20)))</f>
        <v>0.02</v>
      </c>
      <c r="AJ122" s="63">
        <f>IF(B122=1,Parameters!$C$36,ROUND(AJ121*(1+AI122),2))</f>
        <v>46.01</v>
      </c>
      <c r="AK122" s="63">
        <f>H122/Parameters!$C$38*(Parameters!$C$38-I122)*AJ122</f>
        <v>471602.5</v>
      </c>
      <c r="AL122" s="63">
        <f>I122*Parameters!$C$37</f>
        <v>100000</v>
      </c>
      <c r="AM122" s="66">
        <f t="shared" si="30"/>
        <v>371602.5</v>
      </c>
      <c r="AN122" s="8"/>
      <c r="AO122" s="69">
        <f t="shared" si="31"/>
        <v>3575255.34</v>
      </c>
      <c r="AP122" s="63">
        <f t="shared" si="32"/>
        <v>3005879.52</v>
      </c>
      <c r="AQ122" s="76">
        <f t="shared" si="33"/>
        <v>469375.81999999983</v>
      </c>
      <c r="AR122" s="66">
        <f>IF(B122=1,Parameters!$C$40+AQ122,AR121+AQ122)</f>
        <v>10567903.529999996</v>
      </c>
      <c r="AT122" s="56">
        <f>IF(B122=1,E122,IF(AW121&lt;Parameters!$C$24,0,IF(AND(AW121&lt;Parameters!$C$25,AT121=0),0,E122)))</f>
        <v>15500</v>
      </c>
      <c r="AU122" s="63">
        <f t="shared" si="38"/>
        <v>565285</v>
      </c>
      <c r="AV122" s="76">
        <f t="shared" si="34"/>
        <v>469375.81999999983</v>
      </c>
      <c r="AW122" s="66">
        <f>IF(G122=1,Parameters!$C$40+AV122,AW121+AV122)</f>
        <v>18787723.530000001</v>
      </c>
      <c r="AY122" s="69">
        <f>IF(AND(B122=1,M122=Parameters!$C$27),0,IF(AND(K122&lt;=Parameters!$C$3,M122&gt;M121),0,IF(M122&lt;M121,0,1)))</f>
        <v>0</v>
      </c>
      <c r="AZ122" s="63">
        <f>IF(AND(B122=1,N122=Parameters!$C$28),0,IF(AND(K122&lt;&gt;K121,N122&gt;N121),0,IF(N122=N121,0,1)))</f>
        <v>0</v>
      </c>
      <c r="BA122" s="76">
        <f>IF(AND(B122=1,P122=Parameters!$C$31),0,IF(AND(K122&lt;&gt;K121,N122&lt;=Parameters!$C$7,P122&gt;P121),0,IF(AND(K122&lt;&gt;K121,N122&gt;Parameters!$C$8,P122=P121),0,IF(AND(K122=K121,P122=P121),0,1))))</f>
        <v>0</v>
      </c>
      <c r="BB122" s="76">
        <f t="shared" si="35"/>
        <v>0</v>
      </c>
      <c r="BC122" s="76">
        <f>IF(AND($B122=1,Z122=Parameters!C$13),0,IF(AND($K122&lt;&gt;$K121,MOD($K122-1,Parameters!C$14)=0,Z122&gt;Z121),0,IF(Z122=Z121,0,1)))</f>
        <v>0</v>
      </c>
      <c r="BD122" s="76">
        <f>IF(AND($B122=1,AA122=Parameters!D$13),0,IF(AND($K122&lt;&gt;$K121,MOD($K122-1,Parameters!D$14)=0,AA122&gt;AA121),0,IF(AA122=AA121,0,1)))</f>
        <v>0</v>
      </c>
      <c r="BE122" s="76">
        <f>IF(AND($B122=1,AB122=Parameters!E$13),0,IF(AND($K122&lt;&gt;$K121,MOD($K122-1,Parameters!E$14)=0,AB122&gt;AB121),0,IF(AB122=AB121,0,1)))</f>
        <v>0</v>
      </c>
      <c r="BF122" s="76">
        <f>IF(AND($B122=1,AC122=Parameters!F$13),0,IF(AND($K122&lt;&gt;$K121,MOD($K122-1,Parameters!F$14)=0,AC122&gt;AC121),0,IF(AC122=AC121,0,1)))</f>
        <v>0</v>
      </c>
      <c r="BG122" s="76">
        <f>IF(AND(B122=1,AJ122=Parameters!$C$36),0,IF(AND(I121&lt;Parameters!$C$18,AJ122&gt;AJ121),0,IF(AND(I121=Parameters!$C$19,AJ122=AJ121),0,IF(AND(I121&gt;Parameters!$C$20,AJ122&lt;AJ121),0,1))))</f>
        <v>0</v>
      </c>
      <c r="BH122" s="63">
        <f>IF(B122&lt;&gt;1,IF(AND(AQ122&gt;0,AR122&gt;AR121),0,IF(AND(AQ122&lt;0,AR122&lt;AR121),0,1)),IF(AND(AQ122&gt;0,AR122&gt;Parameters!$C$40),0,IF(AND(AQ122&lt;0,AR122&lt;Parameters!$C$40),0,1)))</f>
        <v>0</v>
      </c>
      <c r="BI122" s="63">
        <f>IF(AND(B122=1,AT122=E122),0,IF(AND(AW121&lt;Parameters!$C$24,AT122=0),0,IF(AND(AW121&lt;Parameters!$C$25,AT121=0,AT122=0),0,IF(AT122=E122,0,1))))</f>
        <v>0</v>
      </c>
      <c r="BJ122" s="63">
        <f>IF(B122&lt;&gt;1,IF(AND(AV122&gt;0,AW122&gt;AW121),0,IF(AND(AV122&lt;0,AW122&lt;AW121),0,1)),IF(AND(AV122&gt;0,AW122&gt;Parameters!$C$40),0,IF(AND(AV122&lt;0,AW122&lt;Parameters!$C$40),0,1)))</f>
        <v>0</v>
      </c>
      <c r="BK122" s="91">
        <f t="shared" si="36"/>
        <v>0</v>
      </c>
      <c r="BL122" s="74"/>
      <c r="BM122" s="74"/>
    </row>
    <row r="123" spans="2:65" ht="13.5" thickBot="1" x14ac:dyDescent="0.35">
      <c r="B123" s="102">
        <f>Data_Revised!B123</f>
        <v>120</v>
      </c>
      <c r="C123" s="10">
        <f>Data_Revised!C123</f>
        <v>14500</v>
      </c>
      <c r="D123" s="10">
        <f>Data_Revised!D123</f>
        <v>8500</v>
      </c>
      <c r="E123" s="10">
        <f>Data_Revised!E123</f>
        <v>16000</v>
      </c>
      <c r="F123" s="10">
        <f>Data_Revised!F123</f>
        <v>18900</v>
      </c>
      <c r="G123" s="10">
        <f>Data_Revised!G123</f>
        <v>19600</v>
      </c>
      <c r="H123" s="10">
        <f>Data_Revised!H123</f>
        <v>23100</v>
      </c>
      <c r="I123" s="13">
        <f>Data_Revised!I123</f>
        <v>3</v>
      </c>
      <c r="J123" s="8"/>
      <c r="K123" s="57">
        <f t="shared" si="37"/>
        <v>10</v>
      </c>
      <c r="L123" s="61">
        <f>IF(B123=1,0,IF(K123&lt;=Parameters!$C$3,Parameters!$D$3,Parameters!$D$4))</f>
        <v>-0.01</v>
      </c>
      <c r="M123" s="10">
        <f>IF(B123=1,Parameters!$C$27,ROUNDDOWN(M122*(1+L123),0))</f>
        <v>8767</v>
      </c>
      <c r="N123" s="64">
        <f>IF(B123=1,Parameters!$C$28,IF(K123&lt;&gt;K122,ROUND(N122*(1+Parameters!$C$29),2),N122))</f>
        <v>85.42</v>
      </c>
      <c r="O123" s="64">
        <f t="shared" si="22"/>
        <v>748877.14</v>
      </c>
      <c r="P123" s="61">
        <f>IF(K123=1,Parameters!$C$31,IF(K123&lt;&gt;K122,IF(N123&lt;=Parameters!$C$7,P122+Parameters!$D$7,P122+Parameters!$D$8),P122))</f>
        <v>0.10999999999999997</v>
      </c>
      <c r="Q123" s="64">
        <f t="shared" si="23"/>
        <v>76.02</v>
      </c>
      <c r="R123" s="64">
        <f t="shared" si="24"/>
        <v>1102290</v>
      </c>
      <c r="S123" s="10">
        <f t="shared" si="25"/>
        <v>23267</v>
      </c>
      <c r="T123" s="64">
        <f t="shared" si="26"/>
        <v>1851167.1400000001</v>
      </c>
      <c r="U123" s="64">
        <f t="shared" si="27"/>
        <v>79.561917737568237</v>
      </c>
      <c r="V123" s="64">
        <f>ROUND(U123*(1+Parameters!$C$34),2)</f>
        <v>107.41</v>
      </c>
      <c r="W123" s="64">
        <f>ROUNDDOWN(S123*Parameters!$C$33,0)</f>
        <v>9306</v>
      </c>
      <c r="X123" s="67">
        <f t="shared" si="28"/>
        <v>999557.46</v>
      </c>
      <c r="Y123" s="8"/>
      <c r="Z123" s="70">
        <f>IF($B123=1,Parameters!C$13,IF(AND($K123&lt;&gt;$K122,MOD($K123-1,Parameters!C$14)=0),ROUND(Z122*(1+Parameters!C$15),2),Z122))</f>
        <v>81.25</v>
      </c>
      <c r="AA123" s="64">
        <f>IF($B123=1,Parameters!D$13,IF(AND($K123&lt;&gt;$K122,MOD($K123-1,Parameters!D$14)=0),ROUND(AA122*(1+Parameters!D$15),2),AA122))</f>
        <v>36.47</v>
      </c>
      <c r="AB123" s="64">
        <f>IF($B123=1,Parameters!E$13,IF(AND($K123&lt;&gt;$K122,MOD($K123-1,Parameters!E$14)=0),ROUND(AB122*(1+Parameters!E$15),2),AB122))</f>
        <v>46</v>
      </c>
      <c r="AC123" s="64">
        <f>IF($B123=1,Parameters!F$13,IF(AND($K123&lt;&gt;$K122,MOD($K123-1,Parameters!F$14)=0),ROUND(AC122*(1+Parameters!F$15),2),AC122))</f>
        <v>66.55</v>
      </c>
      <c r="AD123" s="64">
        <f t="shared" si="29"/>
        <v>690625</v>
      </c>
      <c r="AE123" s="64">
        <f t="shared" si="29"/>
        <v>583520</v>
      </c>
      <c r="AF123" s="64">
        <f t="shared" si="29"/>
        <v>869400</v>
      </c>
      <c r="AG123" s="67">
        <f t="shared" si="29"/>
        <v>1304380</v>
      </c>
      <c r="AH123" s="8"/>
      <c r="AI123" s="73">
        <f>IF(B123=1,0,IF(I122&lt;Parameters!$C$18,Parameters!$D$18,IF(I122=Parameters!$C$19,Parameters!$D$19,Parameters!$D$20)))</f>
        <v>-0.01</v>
      </c>
      <c r="AJ123" s="64">
        <f>IF(B123=1,Parameters!$C$36,ROUND(AJ122*(1+AI123),2))</f>
        <v>45.55</v>
      </c>
      <c r="AK123" s="64">
        <f>H123/Parameters!$C$38*(Parameters!$C$38-I123)*AJ123</f>
        <v>946984.49999999988</v>
      </c>
      <c r="AL123" s="64">
        <f>I123*Parameters!$C$37</f>
        <v>60000</v>
      </c>
      <c r="AM123" s="67">
        <f t="shared" si="30"/>
        <v>886984.49999999988</v>
      </c>
      <c r="AN123" s="8"/>
      <c r="AO123" s="70">
        <f t="shared" si="31"/>
        <v>4120321.96</v>
      </c>
      <c r="AP123" s="64">
        <f t="shared" si="32"/>
        <v>3125312.14</v>
      </c>
      <c r="AQ123" s="77">
        <f t="shared" si="33"/>
        <v>935009.81999999972</v>
      </c>
      <c r="AR123" s="67">
        <f>IF(B123=1,Parameters!$C$40+AQ123,AR122+AQ123)</f>
        <v>11502913.349999996</v>
      </c>
      <c r="AT123" s="57">
        <f>IF(B123=1,E123,IF(AW122&lt;Parameters!$C$24,0,IF(AND(AW122&lt;Parameters!$C$25,AT122=0),0,E123)))</f>
        <v>16000</v>
      </c>
      <c r="AU123" s="64">
        <f t="shared" si="38"/>
        <v>583520</v>
      </c>
      <c r="AV123" s="77">
        <f t="shared" si="34"/>
        <v>935009.81999999972</v>
      </c>
      <c r="AW123" s="67">
        <f>IF(G123=1,Parameters!$C$40+AV123,AW122+AV123)</f>
        <v>19722733.350000001</v>
      </c>
      <c r="AY123" s="70">
        <f>IF(AND(B123=1,M123=Parameters!$C$27),0,IF(AND(K123&lt;=Parameters!$C$3,M123&gt;M122),0,IF(M123&lt;M122,0,1)))</f>
        <v>0</v>
      </c>
      <c r="AZ123" s="64">
        <f>IF(AND(B123=1,N123=Parameters!$C$28),0,IF(AND(K123&lt;&gt;K122,N123&gt;N122),0,IF(N123=N122,0,1)))</f>
        <v>0</v>
      </c>
      <c r="BA123" s="77">
        <f>IF(AND(B123=1,P123=Parameters!$C$31),0,IF(AND(K123&lt;&gt;K122,N123&lt;=Parameters!$C$7,P123&gt;P122),0,IF(AND(K123&lt;&gt;K122,N123&gt;Parameters!$C$8,P123=P122),0,IF(AND(K123=K122,P123=P122),0,1))))</f>
        <v>0</v>
      </c>
      <c r="BB123" s="77">
        <f t="shared" si="35"/>
        <v>0</v>
      </c>
      <c r="BC123" s="77">
        <f>IF(AND($B123=1,Z123=Parameters!C$13),0,IF(AND($K123&lt;&gt;$K122,MOD($K123-1,Parameters!C$14)=0,Z123&gt;Z122),0,IF(Z123=Z122,0,1)))</f>
        <v>0</v>
      </c>
      <c r="BD123" s="77">
        <f>IF(AND($B123=1,AA123=Parameters!D$13),0,IF(AND($K123&lt;&gt;$K122,MOD($K123-1,Parameters!D$14)=0,AA123&gt;AA122),0,IF(AA123=AA122,0,1)))</f>
        <v>0</v>
      </c>
      <c r="BE123" s="77">
        <f>IF(AND($B123=1,AB123=Parameters!E$13),0,IF(AND($K123&lt;&gt;$K122,MOD($K123-1,Parameters!E$14)=0,AB123&gt;AB122),0,IF(AB123=AB122,0,1)))</f>
        <v>0</v>
      </c>
      <c r="BF123" s="77">
        <f>IF(AND($B123=1,AC123=Parameters!F$13),0,IF(AND($K123&lt;&gt;$K122,MOD($K123-1,Parameters!F$14)=0,AC123&gt;AC122),0,IF(AC123=AC122,0,1)))</f>
        <v>0</v>
      </c>
      <c r="BG123" s="77">
        <f>IF(AND(B123=1,AJ123=Parameters!$C$36),0,IF(AND(I122&lt;Parameters!$C$18,AJ123&gt;AJ122),0,IF(AND(I122=Parameters!$C$19,AJ123=AJ122),0,IF(AND(I122&gt;Parameters!$C$20,AJ123&lt;AJ122),0,1))))</f>
        <v>0</v>
      </c>
      <c r="BH123" s="64">
        <f>IF(B123&lt;&gt;1,IF(AND(AQ123&gt;0,AR123&gt;AR122),0,IF(AND(AQ123&lt;0,AR123&lt;AR122),0,1)),IF(AND(AQ123&gt;0,AR123&gt;Parameters!$C$40),0,IF(AND(AQ123&lt;0,AR123&lt;Parameters!$C$40),0,1)))</f>
        <v>0</v>
      </c>
      <c r="BI123" s="64">
        <f>IF(AND(B123=1,AT123=E123),0,IF(AND(AW122&lt;Parameters!$C$24,AT123=0),0,IF(AND(AW122&lt;Parameters!$C$25,AT122=0,AT123=0),0,IF(AT123=E123,0,1))))</f>
        <v>0</v>
      </c>
      <c r="BJ123" s="64">
        <f>IF(B123&lt;&gt;1,IF(AND(AV123&gt;0,AW123&gt;AW122),0,IF(AND(AV123&lt;0,AW123&lt;AW122),0,1)),IF(AND(AV123&gt;0,AW123&gt;Parameters!$C$40),0,IF(AND(AV123&lt;0,AW123&lt;Parameters!$C$40),0,1)))</f>
        <v>0</v>
      </c>
      <c r="BK123" s="92">
        <f t="shared" si="36"/>
        <v>0</v>
      </c>
      <c r="BL123" s="74"/>
      <c r="BM123" s="74"/>
    </row>
    <row r="124" spans="2:65" x14ac:dyDescent="0.3">
      <c r="I124" s="20"/>
    </row>
  </sheetData>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5323F-D705-4050-8CAF-1F5A75DA8C46}">
  <dimension ref="B1:I13"/>
  <sheetViews>
    <sheetView showGridLines="0" zoomScale="80" zoomScaleNormal="80" workbookViewId="0"/>
  </sheetViews>
  <sheetFormatPr defaultColWidth="8.7265625" defaultRowHeight="13" x14ac:dyDescent="0.3"/>
  <cols>
    <col min="1" max="1" width="0.54296875" style="1" customWidth="1"/>
    <col min="2" max="2" width="8.7265625" style="1"/>
    <col min="3" max="4" width="16" style="1" customWidth="1"/>
    <col min="5" max="5" width="15.26953125" style="1" customWidth="1"/>
    <col min="6" max="6" width="8.7265625" style="1"/>
    <col min="7" max="7" width="11.26953125" style="1" bestFit="1" customWidth="1"/>
    <col min="8" max="8" width="12.54296875" style="1" bestFit="1" customWidth="1"/>
    <col min="9" max="9" width="10.81640625" style="1" bestFit="1" customWidth="1"/>
    <col min="10" max="16384" width="8.7265625" style="1"/>
  </cols>
  <sheetData>
    <row r="1" spans="2:9" x14ac:dyDescent="0.3">
      <c r="B1" s="14" t="s">
        <v>185</v>
      </c>
    </row>
    <row r="2" spans="2:9" ht="13.5" thickBot="1" x14ac:dyDescent="0.35"/>
    <row r="3" spans="2:9" ht="13.5" thickBot="1" x14ac:dyDescent="0.35">
      <c r="B3" s="2" t="s">
        <v>146</v>
      </c>
      <c r="C3" s="3" t="s">
        <v>186</v>
      </c>
      <c r="D3" s="4" t="s">
        <v>187</v>
      </c>
      <c r="E3" s="79"/>
    </row>
    <row r="4" spans="2:9" s="27" customFormat="1" x14ac:dyDescent="0.35">
      <c r="B4" s="55">
        <v>1</v>
      </c>
      <c r="C4" s="62">
        <f>VLOOKUP(B4*12,Proj_Base!$B$3:$AR$123,43,0)</f>
        <v>18551927.41</v>
      </c>
      <c r="D4" s="65">
        <f>VLOOKUP(B4*12,Proj_Alt!$B$3:$AW$123,48,0)</f>
        <v>18551927.41</v>
      </c>
      <c r="E4" s="80"/>
      <c r="G4" s="74"/>
      <c r="H4" s="74"/>
      <c r="I4" s="74"/>
    </row>
    <row r="5" spans="2:9" x14ac:dyDescent="0.3">
      <c r="B5" s="101">
        <f>B4+1</f>
        <v>2</v>
      </c>
      <c r="C5" s="63">
        <f>VLOOKUP(B5*12,Proj_Base!$B$3:$AR$123,43,0)</f>
        <v>16980828.890000001</v>
      </c>
      <c r="D5" s="66">
        <f>VLOOKUP(B5*12,Proj_Alt!$B$3:$AW$123,48,0)</f>
        <v>16980828.890000001</v>
      </c>
      <c r="E5" s="81"/>
      <c r="G5" s="74"/>
      <c r="H5" s="74"/>
      <c r="I5" s="74"/>
    </row>
    <row r="6" spans="2:9" x14ac:dyDescent="0.3">
      <c r="B6" s="101">
        <f t="shared" ref="B6:B13" si="0">B5+1</f>
        <v>3</v>
      </c>
      <c r="C6" s="63">
        <f>VLOOKUP(B6*12,Proj_Base!$B$3:$AR$123,43,0)</f>
        <v>16018432.48</v>
      </c>
      <c r="D6" s="66">
        <f>VLOOKUP(B6*12,Proj_Alt!$B$3:$AW$123,48,0)</f>
        <v>16018432.48</v>
      </c>
      <c r="E6" s="81"/>
      <c r="G6" s="74"/>
      <c r="H6" s="74"/>
      <c r="I6" s="74"/>
    </row>
    <row r="7" spans="2:9" x14ac:dyDescent="0.3">
      <c r="B7" s="101">
        <f t="shared" si="0"/>
        <v>4</v>
      </c>
      <c r="C7" s="63">
        <f>VLOOKUP(B7*12,Proj_Base!$B$3:$AR$123,43,0)</f>
        <v>14701068.749999998</v>
      </c>
      <c r="D7" s="66">
        <f>VLOOKUP(B7*12,Proj_Alt!$B$3:$AW$123,48,0)</f>
        <v>14701068.749999998</v>
      </c>
      <c r="E7" s="81"/>
      <c r="G7" s="74"/>
      <c r="H7" s="74"/>
      <c r="I7" s="74"/>
    </row>
    <row r="8" spans="2:9" ht="15" customHeight="1" x14ac:dyDescent="0.3">
      <c r="B8" s="101">
        <f t="shared" si="0"/>
        <v>5</v>
      </c>
      <c r="C8" s="63">
        <f>VLOOKUP(B8*12,Proj_Base!$B$3:$AR$123,43,0)</f>
        <v>10738630.579999996</v>
      </c>
      <c r="D8" s="66">
        <f>VLOOKUP(B8*12,Proj_Alt!$B$3:$AW$123,48,0)</f>
        <v>13318870.579999996</v>
      </c>
      <c r="E8" s="81"/>
      <c r="G8" s="74"/>
      <c r="H8" s="74"/>
      <c r="I8" s="74"/>
    </row>
    <row r="9" spans="2:9" x14ac:dyDescent="0.3">
      <c r="B9" s="101">
        <f t="shared" si="0"/>
        <v>6</v>
      </c>
      <c r="C9" s="63">
        <f>VLOOKUP(B9*12,Proj_Base!$B$3:$AR$123,43,0)</f>
        <v>9172726.1899999958</v>
      </c>
      <c r="D9" s="66">
        <f>VLOOKUP(B9*12,Proj_Alt!$B$3:$AW$123,48,0)</f>
        <v>12530346.189999996</v>
      </c>
      <c r="E9" s="81"/>
      <c r="G9" s="74"/>
      <c r="H9" s="74"/>
      <c r="I9" s="74"/>
    </row>
    <row r="10" spans="2:9" x14ac:dyDescent="0.3">
      <c r="B10" s="101">
        <f t="shared" si="0"/>
        <v>7</v>
      </c>
      <c r="C10" s="63">
        <f>VLOOKUP(B10*12,Proj_Base!$B$3:$AR$123,43,0)</f>
        <v>5945305.9099999955</v>
      </c>
      <c r="D10" s="66">
        <f>VLOOKUP(B10*12,Proj_Alt!$B$3:$AW$123,48,0)</f>
        <v>12897480.909999995</v>
      </c>
      <c r="E10" s="81"/>
      <c r="G10" s="74"/>
      <c r="H10" s="74"/>
      <c r="I10" s="74"/>
    </row>
    <row r="11" spans="2:9" x14ac:dyDescent="0.3">
      <c r="B11" s="101">
        <f t="shared" si="0"/>
        <v>8</v>
      </c>
      <c r="C11" s="63">
        <f>VLOOKUP(B11*12,Proj_Base!$B$3:$AR$123,43,0)</f>
        <v>5235702.9199999953</v>
      </c>
      <c r="D11" s="66">
        <f>VLOOKUP(B11*12,Proj_Alt!$B$3:$AW$123,48,0)</f>
        <v>13455522.919999998</v>
      </c>
      <c r="E11" s="81"/>
      <c r="G11" s="74"/>
      <c r="H11" s="74"/>
      <c r="I11" s="74"/>
    </row>
    <row r="12" spans="2:9" x14ac:dyDescent="0.3">
      <c r="B12" s="101">
        <f t="shared" si="0"/>
        <v>9</v>
      </c>
      <c r="C12" s="63">
        <f>VLOOKUP(B12*12,Proj_Base!$B$3:$AR$123,43,0)</f>
        <v>7192251.0399999972</v>
      </c>
      <c r="D12" s="66">
        <f>VLOOKUP(B12*12,Proj_Alt!$B$3:$AW$123,48,0)</f>
        <v>15412071.040000001</v>
      </c>
      <c r="E12" s="81"/>
      <c r="G12" s="74"/>
      <c r="H12" s="74"/>
      <c r="I12" s="74"/>
    </row>
    <row r="13" spans="2:9" ht="13.5" thickBot="1" x14ac:dyDescent="0.35">
      <c r="B13" s="102">
        <f t="shared" si="0"/>
        <v>10</v>
      </c>
      <c r="C13" s="64">
        <f>VLOOKUP(B13*12,Proj_Base!$B$3:$AR$123,43,0)</f>
        <v>11502913.349999996</v>
      </c>
      <c r="D13" s="67">
        <f>VLOOKUP(B13*12,Proj_Alt!$B$3:$AW$123,48,0)</f>
        <v>19722733.350000001</v>
      </c>
      <c r="E13" s="81"/>
      <c r="G13" s="74"/>
      <c r="H13" s="74"/>
      <c r="I13" s="74"/>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7a12b3-3a39-4e5f-afa6-4629bb16037e">
      <Terms xmlns="http://schemas.microsoft.com/office/infopath/2007/PartnerControls"/>
    </lcf76f155ced4ddcb4097134ff3c332f>
    <_ip_UnifiedCompliancePolicyUIAction xmlns="http://schemas.microsoft.com/sharepoint/v3" xsi:nil="true"/>
    <TaxCatchAll xmlns="1f0d55de-41a8-442a-939a-8c7a93a15acc"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74D6C390916B4A8494C33A5D3CA82B" ma:contentTypeVersion="18" ma:contentTypeDescription="Create a new document." ma:contentTypeScope="" ma:versionID="061ed7418ccd0ab96bbd5383361f11e3">
  <xsd:schema xmlns:xsd="http://www.w3.org/2001/XMLSchema" xmlns:xs="http://www.w3.org/2001/XMLSchema" xmlns:p="http://schemas.microsoft.com/office/2006/metadata/properties" xmlns:ns1="http://schemas.microsoft.com/sharepoint/v3" xmlns:ns2="307a12b3-3a39-4e5f-afa6-4629bb16037e" xmlns:ns3="1f0d55de-41a8-442a-939a-8c7a93a15acc" targetNamespace="http://schemas.microsoft.com/office/2006/metadata/properties" ma:root="true" ma:fieldsID="d0fab99a09af8f4f7597e523ca27625f" ns1:_="" ns2:_="" ns3:_="">
    <xsd:import namespace="http://schemas.microsoft.com/sharepoint/v3"/>
    <xsd:import namespace="307a12b3-3a39-4e5f-afa6-4629bb16037e"/>
    <xsd:import namespace="1f0d55de-41a8-442a-939a-8c7a93a15ac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a12b3-3a39-4e5f-afa6-4629bb1603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90f828-4d96-4d10-bc53-6c3febba0be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0d55de-41a8-442a-939a-8c7a93a15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38ea2c-1d97-4ed9-8a85-6ab57bb76901}" ma:internalName="TaxCatchAll" ma:showField="CatchAllData" ma:web="1f0d55de-41a8-442a-939a-8c7a93a15ac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331E7B-F91A-43FA-8DC9-EB944BC64565}">
  <ds:schemaRefs>
    <ds:schemaRef ds:uri="http://schemas.microsoft.com/sharepoint/v3/contenttype/forms"/>
  </ds:schemaRefs>
</ds:datastoreItem>
</file>

<file path=customXml/itemProps2.xml><?xml version="1.0" encoding="utf-8"?>
<ds:datastoreItem xmlns:ds="http://schemas.openxmlformats.org/officeDocument/2006/customXml" ds:itemID="{856AF893-8D2B-4E97-8D9C-D31576EFB990}">
  <ds:schemaRef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terms/"/>
    <ds:schemaRef ds:uri="307a12b3-3a39-4e5f-afa6-4629bb16037e"/>
    <ds:schemaRef ds:uri="http://purl.org/dc/elements/1.1/"/>
    <ds:schemaRef ds:uri="http://www.w3.org/XML/1998/namespace"/>
    <ds:schemaRef ds:uri="http://schemas.microsoft.com/sharepoint/v3"/>
    <ds:schemaRef ds:uri="http://schemas.microsoft.com/office/infopath/2007/PartnerControls"/>
    <ds:schemaRef ds:uri="1f0d55de-41a8-442a-939a-8c7a93a15acc"/>
  </ds:schemaRefs>
</ds:datastoreItem>
</file>

<file path=customXml/itemProps3.xml><?xml version="1.0" encoding="utf-8"?>
<ds:datastoreItem xmlns:ds="http://schemas.openxmlformats.org/officeDocument/2006/customXml" ds:itemID="{0BF9CBA9-ED47-435E-8B42-AB3A449A2B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Audit_Trail</vt:lpstr>
      <vt:lpstr>Data</vt:lpstr>
      <vt:lpstr>Data_Checks</vt:lpstr>
      <vt:lpstr>Data_Revised</vt:lpstr>
      <vt:lpstr>Parameters</vt:lpstr>
      <vt:lpstr>Proj_Base</vt:lpstr>
      <vt:lpstr>Proj_Alt</vt:lpstr>
      <vt:lpstr>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Jyoti Shinde - Senior Manager</cp:lastModifiedBy>
  <dcterms:modified xsi:type="dcterms:W3CDTF">2025-12-02T06:36:19Z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0x010100FE74D6C390916B4A8494C33A5D3CA82B</vt:lpwstr>
  </property>
  <property fmtid="{D5CDD505-2E9C-101B-9397-08002B2CF9AE}" pid="3" name="MediaServiceImageTags">
    <vt:lpwstr/>
  </property>
</Properties>
</file>